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https://ttvalmennusfi-my.sharepoint.com/personal/timo_toivanen_ttvalmennus_fi/Documents/Timon TT Valmennus/Koulutukset/NewCo YritysHelsinki/2020 04 22 Maksuvalmius etäworkshop/Harkat/"/>
    </mc:Choice>
  </mc:AlternateContent>
  <xr:revisionPtr revIDLastSave="29" documentId="13_ncr:1_{4E72100E-001D-B64B-B4CE-80BF38A5F94A}" xr6:coauthVersionLast="47" xr6:coauthVersionMax="47" xr10:uidLastSave="{1E7E3CE8-4062-E24C-AC8E-C287E69C3664}"/>
  <bookViews>
    <workbookView xWindow="640" yWindow="500" windowWidth="24960" windowHeight="13960" tabRatio="500" xr2:uid="{00000000-000D-0000-FFFF-FFFF00000000}"/>
  </bookViews>
  <sheets>
    <sheet name="Kassavirtaennuste-esimerkki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3" i="2" l="1"/>
  <c r="R51" i="2"/>
  <c r="R49" i="2"/>
  <c r="C46" i="2"/>
  <c r="B33" i="2"/>
  <c r="C36" i="2" s="1"/>
  <c r="C35" i="2" l="1"/>
  <c r="C53" i="2" l="1"/>
  <c r="C51" i="2"/>
  <c r="C49" i="2"/>
  <c r="C47" i="2"/>
  <c r="D46" i="2"/>
  <c r="E46" i="2"/>
  <c r="F46" i="2"/>
  <c r="G46" i="2"/>
  <c r="H46" i="2"/>
  <c r="I46" i="2"/>
  <c r="J46" i="2"/>
  <c r="K46" i="2"/>
  <c r="L46" i="2"/>
  <c r="M46" i="2"/>
  <c r="N46" i="2"/>
  <c r="D47" i="2"/>
  <c r="E47" i="2"/>
  <c r="F47" i="2"/>
  <c r="G47" i="2"/>
  <c r="H47" i="2"/>
  <c r="I47" i="2"/>
  <c r="J47" i="2"/>
  <c r="K47" i="2"/>
  <c r="L47" i="2"/>
  <c r="M47" i="2"/>
  <c r="N47" i="2"/>
  <c r="D49" i="2"/>
  <c r="E49" i="2"/>
  <c r="F49" i="2"/>
  <c r="G49" i="2"/>
  <c r="H49" i="2"/>
  <c r="I49" i="2"/>
  <c r="I50" i="2" s="1"/>
  <c r="I52" i="2" s="1"/>
  <c r="I54" i="2" s="1"/>
  <c r="I57" i="2" s="1"/>
  <c r="J49" i="2"/>
  <c r="K49" i="2"/>
  <c r="L49" i="2"/>
  <c r="M49" i="2"/>
  <c r="N49" i="2"/>
  <c r="D51" i="2"/>
  <c r="E51" i="2"/>
  <c r="F51" i="2"/>
  <c r="G51" i="2"/>
  <c r="H51" i="2"/>
  <c r="I51" i="2"/>
  <c r="J51" i="2"/>
  <c r="K51" i="2"/>
  <c r="L51" i="2"/>
  <c r="M51" i="2"/>
  <c r="N51" i="2"/>
  <c r="D53" i="2"/>
  <c r="E53" i="2"/>
  <c r="F53" i="2"/>
  <c r="G53" i="2"/>
  <c r="H53" i="2"/>
  <c r="I53" i="2"/>
  <c r="J53" i="2"/>
  <c r="K53" i="2"/>
  <c r="L53" i="2"/>
  <c r="M53" i="2"/>
  <c r="N53" i="2"/>
  <c r="C31" i="2"/>
  <c r="C50" i="2"/>
  <c r="C52" i="2" s="1"/>
  <c r="C54" i="2" s="1"/>
  <c r="C57" i="2" s="1"/>
  <c r="D45" i="2"/>
  <c r="E45" i="2"/>
  <c r="F45" i="2"/>
  <c r="G45" i="2"/>
  <c r="H45" i="2"/>
  <c r="I45" i="2"/>
  <c r="J45" i="2"/>
  <c r="K45" i="2"/>
  <c r="L45" i="2"/>
  <c r="M45" i="2"/>
  <c r="N45" i="2"/>
  <c r="C45" i="2"/>
  <c r="D36" i="2"/>
  <c r="F36" i="2"/>
  <c r="J36" i="2"/>
  <c r="K36" i="2"/>
  <c r="N36" i="2"/>
  <c r="O48" i="2"/>
  <c r="D35" i="2"/>
  <c r="D37" i="2" s="1"/>
  <c r="F30" i="2" s="1"/>
  <c r="F31" i="2" s="1"/>
  <c r="F35" i="2"/>
  <c r="J35" i="2"/>
  <c r="L35" i="2"/>
  <c r="C15" i="2"/>
  <c r="C32" i="2" s="1"/>
  <c r="D5" i="2" s="1"/>
  <c r="D15" i="2"/>
  <c r="D31" i="2"/>
  <c r="E15" i="2"/>
  <c r="F15" i="2"/>
  <c r="G15" i="2"/>
  <c r="H15" i="2"/>
  <c r="I15" i="2"/>
  <c r="J15" i="2"/>
  <c r="K15" i="2"/>
  <c r="L15" i="2"/>
  <c r="M15" i="2"/>
  <c r="N15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E50" i="2" l="1"/>
  <c r="J37" i="2"/>
  <c r="L30" i="2" s="1"/>
  <c r="L31" i="2" s="1"/>
  <c r="O47" i="2"/>
  <c r="R47" i="2" s="1"/>
  <c r="O51" i="2"/>
  <c r="O46" i="2"/>
  <c r="R46" i="2" s="1"/>
  <c r="S47" i="2" s="1"/>
  <c r="E52" i="2"/>
  <c r="E54" i="2" s="1"/>
  <c r="E57" i="2" s="1"/>
  <c r="P15" i="2"/>
  <c r="O53" i="2"/>
  <c r="D32" i="2"/>
  <c r="E5" i="2" s="1"/>
  <c r="N35" i="2"/>
  <c r="N37" i="2" s="1"/>
  <c r="H35" i="2"/>
  <c r="G36" i="2"/>
  <c r="E35" i="2"/>
  <c r="J50" i="2"/>
  <c r="J52" i="2" s="1"/>
  <c r="J54" i="2" s="1"/>
  <c r="J57" i="2" s="1"/>
  <c r="F50" i="2"/>
  <c r="F52" i="2" s="1"/>
  <c r="F54" i="2" s="1"/>
  <c r="F57" i="2" s="1"/>
  <c r="O15" i="2"/>
  <c r="M50" i="2"/>
  <c r="M52" i="2" s="1"/>
  <c r="M54" i="2" s="1"/>
  <c r="M57" i="2" s="1"/>
  <c r="F37" i="2"/>
  <c r="H30" i="2" s="1"/>
  <c r="H31" i="2" s="1"/>
  <c r="N50" i="2"/>
  <c r="N52" i="2" s="1"/>
  <c r="N54" i="2" s="1"/>
  <c r="N57" i="2" s="1"/>
  <c r="L50" i="2"/>
  <c r="L52" i="2" s="1"/>
  <c r="L54" i="2" s="1"/>
  <c r="L57" i="2" s="1"/>
  <c r="K50" i="2"/>
  <c r="K52" i="2" s="1"/>
  <c r="K54" i="2" s="1"/>
  <c r="K57" i="2" s="1"/>
  <c r="O49" i="2"/>
  <c r="H50" i="2"/>
  <c r="H52" i="2" s="1"/>
  <c r="H54" i="2" s="1"/>
  <c r="H57" i="2" s="1"/>
  <c r="G50" i="2"/>
  <c r="G52" i="2" s="1"/>
  <c r="G54" i="2" s="1"/>
  <c r="G57" i="2" s="1"/>
  <c r="D50" i="2"/>
  <c r="D52" i="2" s="1"/>
  <c r="D54" i="2" s="1"/>
  <c r="D57" i="2" s="1"/>
  <c r="M36" i="2"/>
  <c r="I36" i="2"/>
  <c r="E36" i="2"/>
  <c r="E37" i="2" s="1"/>
  <c r="G30" i="2" s="1"/>
  <c r="G31" i="2" s="1"/>
  <c r="M35" i="2"/>
  <c r="K35" i="2"/>
  <c r="K37" i="2" s="1"/>
  <c r="M30" i="2" s="1"/>
  <c r="M31" i="2" s="1"/>
  <c r="I35" i="2"/>
  <c r="I37" i="2" s="1"/>
  <c r="K30" i="2" s="1"/>
  <c r="K31" i="2" s="1"/>
  <c r="G35" i="2"/>
  <c r="G37" i="2" s="1"/>
  <c r="I30" i="2" s="1"/>
  <c r="I31" i="2" s="1"/>
  <c r="C37" i="2"/>
  <c r="E30" i="2" s="1"/>
  <c r="L36" i="2"/>
  <c r="L37" i="2" s="1"/>
  <c r="N30" i="2" s="1"/>
  <c r="N31" i="2" s="1"/>
  <c r="H36" i="2"/>
  <c r="H37" i="2" l="1"/>
  <c r="J30" i="2" s="1"/>
  <c r="J31" i="2" s="1"/>
  <c r="S48" i="2"/>
  <c r="S46" i="2"/>
  <c r="S51" i="2"/>
  <c r="O50" i="2"/>
  <c r="O52" i="2" s="1"/>
  <c r="O54" i="2" s="1"/>
  <c r="O57" i="2" s="1"/>
  <c r="O58" i="2" s="1"/>
  <c r="S49" i="2"/>
  <c r="M37" i="2"/>
  <c r="O37" i="2" s="1"/>
  <c r="R50" i="2" l="1"/>
  <c r="P30" i="2"/>
  <c r="E31" i="2"/>
  <c r="O30" i="2"/>
  <c r="R52" i="2" l="1"/>
  <c r="S50" i="2"/>
  <c r="P31" i="2"/>
  <c r="O31" i="2"/>
  <c r="E32" i="2"/>
  <c r="S52" i="2" l="1"/>
  <c r="F5" i="2"/>
  <c r="R54" i="2" l="1"/>
  <c r="S54" i="2" s="1"/>
  <c r="S53" i="2"/>
  <c r="F32" i="2"/>
  <c r="G5" i="2" l="1"/>
  <c r="G32" i="2" l="1"/>
  <c r="H5" i="2" l="1"/>
  <c r="H32" i="2" l="1"/>
  <c r="I5" i="2" s="1"/>
  <c r="I32" i="2" s="1"/>
  <c r="J5" i="2" s="1"/>
  <c r="J32" i="2" s="1"/>
  <c r="K5" i="2" s="1"/>
  <c r="K32" i="2" s="1"/>
  <c r="L5" i="2" s="1"/>
  <c r="L32" i="2" s="1"/>
  <c r="M5" i="2" s="1"/>
  <c r="M32" i="2" s="1"/>
  <c r="N5" i="2" s="1"/>
  <c r="N32" i="2" s="1"/>
  <c r="P32" i="2" s="1"/>
  <c r="P5" i="2" l="1"/>
</calcChain>
</file>

<file path=xl/sharedStrings.xml><?xml version="1.0" encoding="utf-8"?>
<sst xmlns="http://schemas.openxmlformats.org/spreadsheetml/2006/main" count="84" uniqueCount="59">
  <si>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</si>
  <si>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</si>
  <si>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</si>
  <si>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</si>
  <si>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</si>
  <si>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</si>
  <si>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</si>
  <si>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</si>
  <si>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</si>
  <si>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</si>
  <si>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</si>
  <si>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</si>
  <si>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Yhteensä</t>
  </si>
  <si>
    <t>Korttimaksut</t>
  </si>
  <si>
    <t>Tietoliikenne</t>
  </si>
  <si>
    <t>Tuloverot</t>
  </si>
  <si>
    <t>Markkinointi</t>
  </si>
  <si>
    <t>Alv-tilitys</t>
  </si>
  <si>
    <t>Alv-laskelma</t>
  </si>
  <si>
    <t>Myynnin alv</t>
  </si>
  <si>
    <t>Hankintojen alv</t>
  </si>
  <si>
    <t>Tilitettävä osuus</t>
  </si>
  <si>
    <t>Matka- ja kululaskut</t>
  </si>
  <si>
    <t>Palkat</t>
  </si>
  <si>
    <t>Liikevaihto</t>
  </si>
  <si>
    <t>Henkilöstökulut</t>
  </si>
  <si>
    <t>Poistot</t>
  </si>
  <si>
    <t>Muut kulut</t>
  </si>
  <si>
    <t>Liikevoitto</t>
  </si>
  <si>
    <t>Rahoituskulut</t>
  </si>
  <si>
    <t>Tulos ennen veroja</t>
  </si>
  <si>
    <t>Tulos</t>
  </si>
  <si>
    <t>Alkusaldo</t>
  </si>
  <si>
    <t>Saapuvat maksut</t>
  </si>
  <si>
    <t>Asiakas 1</t>
  </si>
  <si>
    <t>Asiakas 2</t>
  </si>
  <si>
    <t>Asiakas 3</t>
  </si>
  <si>
    <t>Asiakas 4</t>
  </si>
  <si>
    <t>Asiakas 5</t>
  </si>
  <si>
    <t>Muu maksu 1</t>
  </si>
  <si>
    <t>Muu maksu 2</t>
  </si>
  <si>
    <t>Lähtevät maksut</t>
  </si>
  <si>
    <t>Vuokra</t>
  </si>
  <si>
    <t>Tilitoimisto</t>
  </si>
  <si>
    <t>Vakuutukset</t>
  </si>
  <si>
    <t>Muut maksut</t>
  </si>
  <si>
    <t>OmaVero</t>
  </si>
  <si>
    <t>Loppusaldo</t>
  </si>
  <si>
    <t>Lainan korot</t>
  </si>
  <si>
    <t>euroa</t>
  </si>
  <si>
    <t>%/lv</t>
  </si>
  <si>
    <t>Suuntaa-antava siksi, koska tämä on laskettu maksuperusteisten kirjausten pohjalta eikä suoriperusteisesti, kuten tuloslaskelma pitäisi laskea. Tästä puuttuvat myös poistot.</t>
  </si>
  <si>
    <t>Kriittinen piste</t>
  </si>
  <si>
    <t>Keskiarvo</t>
  </si>
  <si>
    <t>HUOM! Alv-laskelma ei ole täysin oikein, koska kassavirtaennuste on tehty maksuperusteisesti ja alv lasketaan pääosalla yrityksiä suoriteperusteella. Näin ollen alv-laskelma on suuntaa-antava.</t>
  </si>
  <si>
    <t>Tulosbudjetti 2022</t>
  </si>
  <si>
    <t>Tulosennuste</t>
  </si>
  <si>
    <t>Suuntaa antava tulosennuste</t>
  </si>
  <si>
    <t xml:space="preserve">Esimerkkilaskelmat. Palvelualan yritys.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</si>
</sst>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#,##0.00\ &quot;€&quot;;[Red]#,##0.00\ &quot;€&quot;"/>
    <numFmt numFmtId="165" formatCode="#,##0.00\ &quot;€&quot;"/>
    <numFmt numFmtId="167" formatCode="0.0\ %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8" fontId="0" fillId="2" borderId="2" xfId="0" applyNumberFormat="1" applyFill="1" applyBorder="1"/>
    <xf numFmtId="8" fontId="0" fillId="2" borderId="3" xfId="0" applyNumberFormat="1" applyFill="1" applyBorder="1"/>
    <xf numFmtId="8" fontId="0" fillId="0" borderId="1" xfId="0" applyNumberFormat="1" applyBorder="1"/>
    <xf numFmtId="0" fontId="0" fillId="0" borderId="4" xfId="0" applyBorder="1"/>
    <xf numFmtId="8" fontId="0" fillId="0" borderId="0" xfId="0" applyNumberFormat="1" applyBorder="1"/>
    <xf numFmtId="8" fontId="0" fillId="0" borderId="5" xfId="0" applyNumberFormat="1" applyBorder="1"/>
    <xf numFmtId="8" fontId="0" fillId="0" borderId="4" xfId="0" applyNumberFormat="1" applyBorder="1"/>
    <xf numFmtId="0" fontId="1" fillId="0" borderId="4" xfId="0" applyFont="1" applyBorder="1"/>
    <xf numFmtId="164" fontId="0" fillId="0" borderId="0" xfId="0" applyNumberFormat="1"/>
    <xf numFmtId="8" fontId="0" fillId="0" borderId="6" xfId="0" applyNumberFormat="1" applyBorder="1"/>
    <xf numFmtId="0" fontId="0" fillId="3" borderId="7" xfId="0" applyFill="1" applyBorder="1"/>
    <xf numFmtId="8" fontId="0" fillId="3" borderId="8" xfId="0" applyNumberFormat="1" applyFill="1" applyBorder="1"/>
    <xf numFmtId="8" fontId="0" fillId="3" borderId="7" xfId="0" applyNumberFormat="1" applyFill="1" applyBorder="1"/>
    <xf numFmtId="8" fontId="0" fillId="0" borderId="0" xfId="0" applyNumberFormat="1"/>
    <xf numFmtId="6" fontId="0" fillId="0" borderId="0" xfId="0" applyNumberFormat="1"/>
    <xf numFmtId="0" fontId="1" fillId="2" borderId="6" xfId="0" applyFont="1" applyFill="1" applyBorder="1"/>
    <xf numFmtId="8" fontId="0" fillId="2" borderId="9" xfId="0" applyNumberFormat="1" applyFill="1" applyBorder="1"/>
    <xf numFmtId="8" fontId="0" fillId="2" borderId="10" xfId="0" applyNumberFormat="1" applyFill="1" applyBorder="1"/>
    <xf numFmtId="8" fontId="0" fillId="2" borderId="11" xfId="0" applyNumberFormat="1" applyFill="1" applyBorder="1"/>
    <xf numFmtId="10" fontId="0" fillId="0" borderId="12" xfId="0" applyNumberFormat="1" applyBorder="1"/>
    <xf numFmtId="0" fontId="1" fillId="0" borderId="12" xfId="0" applyFont="1" applyBorder="1"/>
    <xf numFmtId="0" fontId="0" fillId="0" borderId="12" xfId="0" applyFont="1" applyBorder="1"/>
    <xf numFmtId="0" fontId="0" fillId="0" borderId="13" xfId="0" applyFont="1" applyFill="1" applyBorder="1"/>
    <xf numFmtId="8" fontId="0" fillId="0" borderId="14" xfId="0" applyNumberFormat="1" applyBorder="1"/>
    <xf numFmtId="8" fontId="0" fillId="0" borderId="15" xfId="0" applyNumberFormat="1" applyBorder="1"/>
    <xf numFmtId="0" fontId="0" fillId="0" borderId="2" xfId="0" applyBorder="1"/>
    <xf numFmtId="8" fontId="1" fillId="0" borderId="0" xfId="0" applyNumberFormat="1" applyFont="1" applyBorder="1"/>
    <xf numFmtId="0" fontId="0" fillId="0" borderId="4" xfId="0" applyFont="1" applyBorder="1"/>
    <xf numFmtId="2" fontId="0" fillId="0" borderId="0" xfId="0" applyNumberFormat="1" applyBorder="1"/>
    <xf numFmtId="8" fontId="0" fillId="0" borderId="2" xfId="0" applyNumberFormat="1" applyBorder="1"/>
    <xf numFmtId="0" fontId="0" fillId="0" borderId="0" xfId="0" applyFill="1" applyBorder="1"/>
    <xf numFmtId="0" fontId="0" fillId="0" borderId="2" xfId="0" applyFill="1" applyBorder="1"/>
    <xf numFmtId="8" fontId="2" fillId="0" borderId="0" xfId="0" applyNumberFormat="1" applyFont="1" applyBorder="1"/>
    <xf numFmtId="165" fontId="0" fillId="0" borderId="0" xfId="0" applyNumberFormat="1" applyFont="1"/>
    <xf numFmtId="6" fontId="0" fillId="0" borderId="2" xfId="0" applyNumberFormat="1" applyBorder="1"/>
    <xf numFmtId="9" fontId="0" fillId="0" borderId="0" xfId="0" applyNumberFormat="1"/>
    <xf numFmtId="8" fontId="0" fillId="0" borderId="0" xfId="0" applyNumberFormat="1" applyFont="1" applyBorder="1"/>
    <xf numFmtId="8" fontId="0" fillId="0" borderId="0" xfId="0" applyNumberFormat="1" applyFont="1"/>
    <xf numFmtId="165" fontId="2" fillId="0" borderId="0" xfId="0" applyNumberFormat="1" applyFont="1"/>
    <xf numFmtId="8" fontId="0" fillId="0" borderId="5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167" fontId="0" fillId="0" borderId="0" xfId="0" applyNumberFormat="1"/>
    <xf numFmtId="167" fontId="0" fillId="0" borderId="2" xfId="0" applyNumberFormat="1" applyBorder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58"/>
  <sheetViews>
    <sheetView tabSelected="1" workbookViewId="0">
      <selection activeCell="D10" sqref="D10"/>
    </sheetView>
  </sheetViews>
  <sheetFormatPr baseColWidth="10" defaultColWidth="8.83203125" defaultRowHeight="16" x14ac:dyDescent="0.2"/>
  <cols>
    <col min="1" max="1" width="3.83203125" customWidth="1"/>
    <col min="2" max="2" width="23.5" customWidth="1"/>
    <col min="3" max="14" width="12.1640625" customWidth="1"/>
    <col min="15" max="15" width="12.6640625" customWidth="1"/>
    <col min="16" max="16" width="11.6640625" customWidth="1"/>
    <col min="17" max="17" width="22" customWidth="1"/>
    <col min="18" max="18" width="11" bestFit="1" customWidth="1"/>
    <col min="19" max="19" width="10" bestFit="1" customWidth="1"/>
  </cols>
  <sheetData>
    <row r="2" spans="2:18" x14ac:dyDescent="0.2">
      <c r="B2" s="44" t="s">
        <v>58</v>
      </c>
    </row>
    <row r="4" spans="2:18" x14ac:dyDescent="0.2">
      <c r="B4" s="1">
        <v>2022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45" t="s">
        <v>12</v>
      </c>
      <c r="P4" s="45" t="s">
        <v>53</v>
      </c>
    </row>
    <row r="5" spans="2:18" x14ac:dyDescent="0.2">
      <c r="B5" s="3" t="s">
        <v>32</v>
      </c>
      <c r="C5" s="4">
        <v>11875.2</v>
      </c>
      <c r="D5" s="4">
        <f>C32</f>
        <v>23862.899999999994</v>
      </c>
      <c r="E5" s="4">
        <f>D32</f>
        <v>18519.199999999997</v>
      </c>
      <c r="F5" s="4">
        <f t="shared" ref="F5" si="0">E32</f>
        <v>15510.619354838709</v>
      </c>
      <c r="G5" s="4">
        <f>F32</f>
        <v>19546.425806451611</v>
      </c>
      <c r="H5" s="4">
        <f t="shared" ref="H5:N5" si="1">G32</f>
        <v>15331.845161290323</v>
      </c>
      <c r="I5" s="4">
        <f t="shared" si="1"/>
        <v>33259.19999999999</v>
      </c>
      <c r="J5" s="4">
        <f t="shared" si="1"/>
        <v>26725.554838709664</v>
      </c>
      <c r="K5" s="4">
        <f t="shared" si="1"/>
        <v>1515.4258064516034</v>
      </c>
      <c r="L5" s="4">
        <f t="shared" si="1"/>
        <v>8174.8451612903154</v>
      </c>
      <c r="M5" s="4">
        <f t="shared" si="1"/>
        <v>-2113.7354838709762</v>
      </c>
      <c r="N5" s="5">
        <f t="shared" si="1"/>
        <v>-3291.0580645161317</v>
      </c>
      <c r="O5" s="6"/>
      <c r="P5" s="6">
        <f>AVERAGE(C5:N5)</f>
        <v>14076.368548387089</v>
      </c>
      <c r="R5" s="17"/>
    </row>
    <row r="6" spans="2:18" x14ac:dyDescent="0.2">
      <c r="B6" s="11" t="s">
        <v>33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0"/>
      <c r="P6" s="10"/>
    </row>
    <row r="7" spans="2:18" x14ac:dyDescent="0.2">
      <c r="B7" s="7" t="s">
        <v>34</v>
      </c>
      <c r="C7" s="40">
        <v>37200</v>
      </c>
      <c r="D7" s="40">
        <v>0</v>
      </c>
      <c r="E7" s="40">
        <v>11656</v>
      </c>
      <c r="F7" s="36">
        <v>11656</v>
      </c>
      <c r="G7" s="40">
        <v>6324</v>
      </c>
      <c r="H7" s="40">
        <v>0</v>
      </c>
      <c r="I7" s="40">
        <v>11656</v>
      </c>
      <c r="J7" s="40">
        <v>0</v>
      </c>
      <c r="K7" s="40">
        <v>11656</v>
      </c>
      <c r="L7" s="40">
        <v>0</v>
      </c>
      <c r="M7" s="8">
        <v>496</v>
      </c>
      <c r="N7" s="9">
        <v>5332</v>
      </c>
      <c r="O7" s="10">
        <f>SUM(C7:N7)</f>
        <v>95976</v>
      </c>
      <c r="P7" s="10">
        <f>AVERAGE(C7:N7)</f>
        <v>7998</v>
      </c>
    </row>
    <row r="8" spans="2:18" x14ac:dyDescent="0.2">
      <c r="B8" s="7" t="s">
        <v>35</v>
      </c>
      <c r="C8" s="40">
        <v>11656</v>
      </c>
      <c r="D8" s="40">
        <v>6324</v>
      </c>
      <c r="E8" s="40">
        <v>3162</v>
      </c>
      <c r="F8" s="36">
        <v>10540</v>
      </c>
      <c r="G8" s="40">
        <v>10540</v>
      </c>
      <c r="H8" s="40">
        <v>6324</v>
      </c>
      <c r="I8" s="40">
        <v>0</v>
      </c>
      <c r="J8" s="40">
        <v>3162</v>
      </c>
      <c r="K8" s="40">
        <v>0</v>
      </c>
      <c r="L8" s="40">
        <v>0</v>
      </c>
      <c r="M8" s="8">
        <v>8432</v>
      </c>
      <c r="N8" s="9">
        <v>0</v>
      </c>
      <c r="O8" s="10">
        <f t="shared" ref="O8:O13" si="2">SUM(C8:N8)</f>
        <v>60140</v>
      </c>
      <c r="P8" s="10">
        <f t="shared" ref="P8:P13" si="3">AVERAGE(C8:N8)</f>
        <v>5011.666666666667</v>
      </c>
    </row>
    <row r="9" spans="2:18" x14ac:dyDescent="0.2">
      <c r="B9" s="7" t="s">
        <v>36</v>
      </c>
      <c r="C9" s="40">
        <v>0</v>
      </c>
      <c r="D9" s="40">
        <v>3720</v>
      </c>
      <c r="E9" s="40">
        <v>8432</v>
      </c>
      <c r="F9" s="36">
        <v>0</v>
      </c>
      <c r="G9" s="40">
        <v>0</v>
      </c>
      <c r="H9" s="40">
        <v>8432</v>
      </c>
      <c r="I9" s="40">
        <v>0</v>
      </c>
      <c r="J9" s="40">
        <v>6324</v>
      </c>
      <c r="K9" s="40">
        <v>0</v>
      </c>
      <c r="L9" s="40">
        <v>5332</v>
      </c>
      <c r="M9" s="8">
        <v>11656</v>
      </c>
      <c r="N9" s="9">
        <v>8432</v>
      </c>
      <c r="O9" s="10">
        <f t="shared" si="2"/>
        <v>52328</v>
      </c>
      <c r="P9" s="10">
        <f t="shared" si="3"/>
        <v>4360.666666666667</v>
      </c>
    </row>
    <row r="10" spans="2:18" x14ac:dyDescent="0.2">
      <c r="B10" s="7" t="s">
        <v>37</v>
      </c>
      <c r="C10" s="40">
        <v>0</v>
      </c>
      <c r="D10" s="40">
        <v>6324</v>
      </c>
      <c r="E10" s="40">
        <v>3720</v>
      </c>
      <c r="F10" s="36">
        <v>3720</v>
      </c>
      <c r="G10" s="40">
        <v>10540</v>
      </c>
      <c r="H10" s="40">
        <v>0</v>
      </c>
      <c r="I10" s="40">
        <v>6324</v>
      </c>
      <c r="J10" s="40">
        <v>0</v>
      </c>
      <c r="K10" s="40">
        <v>8432</v>
      </c>
      <c r="L10" s="40">
        <v>5332</v>
      </c>
      <c r="M10" s="8">
        <v>5332</v>
      </c>
      <c r="N10" s="9">
        <v>21080</v>
      </c>
      <c r="O10" s="10">
        <f t="shared" si="2"/>
        <v>70804</v>
      </c>
      <c r="P10" s="10">
        <f t="shared" si="3"/>
        <v>5900.333333333333</v>
      </c>
    </row>
    <row r="11" spans="2:18" x14ac:dyDescent="0.2">
      <c r="B11" s="7" t="s">
        <v>38</v>
      </c>
      <c r="C11" s="40">
        <v>0</v>
      </c>
      <c r="D11" s="40">
        <v>0</v>
      </c>
      <c r="E11" s="40">
        <v>8432</v>
      </c>
      <c r="F11" s="36">
        <v>0</v>
      </c>
      <c r="G11" s="40">
        <v>2108</v>
      </c>
      <c r="H11" s="40">
        <v>21080</v>
      </c>
      <c r="I11" s="40">
        <v>0</v>
      </c>
      <c r="J11" s="40">
        <v>3720</v>
      </c>
      <c r="K11" s="40">
        <v>21080</v>
      </c>
      <c r="L11" s="40">
        <v>0</v>
      </c>
      <c r="M11" s="8">
        <v>8432</v>
      </c>
      <c r="N11" s="9">
        <v>11656</v>
      </c>
      <c r="O11" s="10">
        <f t="shared" si="2"/>
        <v>76508</v>
      </c>
      <c r="P11" s="10">
        <f t="shared" si="3"/>
        <v>6375.666666666667</v>
      </c>
    </row>
    <row r="12" spans="2:18" x14ac:dyDescent="0.2">
      <c r="B12" s="7" t="s">
        <v>39</v>
      </c>
      <c r="C12" s="40">
        <v>0</v>
      </c>
      <c r="D12" s="40">
        <v>11656</v>
      </c>
      <c r="E12" s="40">
        <v>0</v>
      </c>
      <c r="F12" s="36">
        <v>11656</v>
      </c>
      <c r="G12" s="40">
        <v>496</v>
      </c>
      <c r="H12" s="40">
        <v>0</v>
      </c>
      <c r="I12" s="40">
        <v>8432</v>
      </c>
      <c r="J12" s="40">
        <v>0</v>
      </c>
      <c r="K12" s="40">
        <v>0</v>
      </c>
      <c r="L12" s="40">
        <v>8432</v>
      </c>
      <c r="M12" s="8">
        <v>496</v>
      </c>
      <c r="N12" s="9">
        <v>0</v>
      </c>
      <c r="O12" s="10">
        <f t="shared" si="2"/>
        <v>41168</v>
      </c>
      <c r="P12" s="10">
        <f t="shared" si="3"/>
        <v>3430.6666666666665</v>
      </c>
    </row>
    <row r="13" spans="2:18" x14ac:dyDescent="0.2">
      <c r="B13" s="7" t="s">
        <v>40</v>
      </c>
      <c r="C13" s="40">
        <v>1488</v>
      </c>
      <c r="D13" s="40">
        <v>1488</v>
      </c>
      <c r="E13" s="40">
        <v>1488</v>
      </c>
      <c r="F13" s="36">
        <v>1984</v>
      </c>
      <c r="G13" s="40">
        <v>1984</v>
      </c>
      <c r="H13" s="41">
        <v>19840</v>
      </c>
      <c r="I13" s="40">
        <v>2604</v>
      </c>
      <c r="J13" s="40">
        <v>1984</v>
      </c>
      <c r="K13" s="40">
        <v>2604</v>
      </c>
      <c r="L13" s="40">
        <v>2604</v>
      </c>
      <c r="M13" s="8">
        <v>2604</v>
      </c>
      <c r="N13" s="9">
        <v>2604</v>
      </c>
      <c r="O13" s="10">
        <f t="shared" si="2"/>
        <v>43276</v>
      </c>
      <c r="P13" s="10">
        <f t="shared" si="3"/>
        <v>3606.3333333333335</v>
      </c>
    </row>
    <row r="14" spans="2:18" x14ac:dyDescent="0.2">
      <c r="B14" s="7"/>
      <c r="C14" s="8"/>
      <c r="D14" s="30"/>
      <c r="E14" s="8"/>
      <c r="F14" s="36"/>
      <c r="G14" s="8"/>
      <c r="H14" s="8"/>
      <c r="I14" s="8"/>
      <c r="J14" s="8"/>
      <c r="K14" s="8"/>
      <c r="L14" s="8"/>
      <c r="M14" s="8"/>
      <c r="N14" s="9"/>
      <c r="O14" s="10"/>
      <c r="P14" s="10"/>
    </row>
    <row r="15" spans="2:18" ht="17" thickBot="1" x14ac:dyDescent="0.25">
      <c r="B15" s="14" t="s">
        <v>12</v>
      </c>
      <c r="C15" s="15">
        <f t="shared" ref="C15:N15" si="4">SUM(C7:C14)</f>
        <v>50344</v>
      </c>
      <c r="D15" s="15">
        <f t="shared" si="4"/>
        <v>29512</v>
      </c>
      <c r="E15" s="15">
        <f t="shared" si="4"/>
        <v>36890</v>
      </c>
      <c r="F15" s="15">
        <f t="shared" si="4"/>
        <v>39556</v>
      </c>
      <c r="G15" s="15">
        <f t="shared" si="4"/>
        <v>31992</v>
      </c>
      <c r="H15" s="15">
        <f t="shared" si="4"/>
        <v>55676</v>
      </c>
      <c r="I15" s="15">
        <f t="shared" si="4"/>
        <v>29016</v>
      </c>
      <c r="J15" s="15">
        <f t="shared" si="4"/>
        <v>15190</v>
      </c>
      <c r="K15" s="15">
        <f t="shared" si="4"/>
        <v>43772</v>
      </c>
      <c r="L15" s="15">
        <f t="shared" si="4"/>
        <v>21700</v>
      </c>
      <c r="M15" s="15">
        <f t="shared" si="4"/>
        <v>37448</v>
      </c>
      <c r="N15" s="15">
        <f t="shared" si="4"/>
        <v>49104</v>
      </c>
      <c r="O15" s="16">
        <f>SUM(C15:N15)</f>
        <v>440200</v>
      </c>
      <c r="P15" s="16">
        <f t="shared" ref="P15" si="5">AVERAGE(C15:N15)</f>
        <v>36683.333333333336</v>
      </c>
    </row>
    <row r="16" spans="2:18" ht="17" thickTop="1" x14ac:dyDescent="0.2">
      <c r="B16" s="11" t="s">
        <v>41</v>
      </c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  <c r="L16" s="2" t="s">
        <v>9</v>
      </c>
      <c r="M16" s="2" t="s">
        <v>10</v>
      </c>
      <c r="N16" s="2" t="s">
        <v>11</v>
      </c>
      <c r="O16" s="10"/>
      <c r="P16" s="10"/>
    </row>
    <row r="17" spans="2:18" x14ac:dyDescent="0.2">
      <c r="B17" s="31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10"/>
      <c r="P17" s="10"/>
    </row>
    <row r="18" spans="2:18" x14ac:dyDescent="0.2">
      <c r="B18" s="7" t="s">
        <v>13</v>
      </c>
      <c r="C18" s="40">
        <v>895</v>
      </c>
      <c r="D18" s="40">
        <v>1357</v>
      </c>
      <c r="E18" s="40">
        <v>1623</v>
      </c>
      <c r="F18" s="36">
        <v>1056</v>
      </c>
      <c r="G18" s="40">
        <v>843</v>
      </c>
      <c r="H18" s="40">
        <v>789</v>
      </c>
      <c r="I18" s="40">
        <v>1472</v>
      </c>
      <c r="J18" s="40">
        <v>1298</v>
      </c>
      <c r="K18" s="40">
        <v>2256</v>
      </c>
      <c r="L18" s="40">
        <v>1035</v>
      </c>
      <c r="M18" s="40">
        <v>1765</v>
      </c>
      <c r="N18" s="40">
        <v>1560</v>
      </c>
      <c r="O18" s="10">
        <f>SUM(C18:N18)</f>
        <v>15949</v>
      </c>
      <c r="P18" s="10">
        <f>AVERAGE(C18:N18)</f>
        <v>1329.0833333333333</v>
      </c>
    </row>
    <row r="19" spans="2:18" x14ac:dyDescent="0.2">
      <c r="B19" s="7" t="s">
        <v>42</v>
      </c>
      <c r="C19" s="40">
        <v>1240</v>
      </c>
      <c r="D19" s="40">
        <v>1240</v>
      </c>
      <c r="E19" s="40">
        <v>1240</v>
      </c>
      <c r="F19" s="40">
        <v>1240</v>
      </c>
      <c r="G19" s="40">
        <v>1240</v>
      </c>
      <c r="H19" s="40">
        <v>1240</v>
      </c>
      <c r="I19" s="40">
        <v>1240</v>
      </c>
      <c r="J19" s="40">
        <v>1240</v>
      </c>
      <c r="K19" s="40">
        <v>1240</v>
      </c>
      <c r="L19" s="40">
        <v>1240</v>
      </c>
      <c r="M19" s="40">
        <v>1240</v>
      </c>
      <c r="N19" s="40">
        <v>1240</v>
      </c>
      <c r="O19" s="10">
        <f t="shared" ref="O19:O24" si="6">SUM(C19:N19)</f>
        <v>14880</v>
      </c>
      <c r="P19" s="10">
        <f t="shared" ref="P19:P23" si="7">AVERAGE(C19:N19)</f>
        <v>1240</v>
      </c>
    </row>
    <row r="20" spans="2:18" x14ac:dyDescent="0.2">
      <c r="B20" s="7" t="s">
        <v>43</v>
      </c>
      <c r="C20" s="40">
        <v>640</v>
      </c>
      <c r="D20" s="40">
        <v>640</v>
      </c>
      <c r="E20" s="40">
        <v>640</v>
      </c>
      <c r="F20" s="40">
        <v>640</v>
      </c>
      <c r="G20" s="40">
        <v>640</v>
      </c>
      <c r="H20" s="40">
        <v>640</v>
      </c>
      <c r="I20" s="40">
        <v>640</v>
      </c>
      <c r="J20" s="40">
        <v>640</v>
      </c>
      <c r="K20" s="40">
        <v>640</v>
      </c>
      <c r="L20" s="40">
        <v>640</v>
      </c>
      <c r="M20" s="40">
        <v>640</v>
      </c>
      <c r="N20" s="40">
        <v>640</v>
      </c>
      <c r="O20" s="10">
        <f t="shared" si="6"/>
        <v>7680</v>
      </c>
      <c r="P20" s="10">
        <f t="shared" si="7"/>
        <v>640</v>
      </c>
    </row>
    <row r="21" spans="2:18" x14ac:dyDescent="0.2">
      <c r="B21" s="7" t="s">
        <v>44</v>
      </c>
      <c r="C21" s="40">
        <v>4671</v>
      </c>
      <c r="D21" s="40">
        <v>0</v>
      </c>
      <c r="E21" s="40">
        <v>0</v>
      </c>
      <c r="F21" s="36">
        <v>0</v>
      </c>
      <c r="G21" s="40">
        <v>0</v>
      </c>
      <c r="H21" s="40">
        <v>875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3">
        <v>0</v>
      </c>
      <c r="O21" s="10">
        <f t="shared" si="6"/>
        <v>5546</v>
      </c>
      <c r="P21" s="10">
        <f t="shared" si="7"/>
        <v>462.16666666666669</v>
      </c>
    </row>
    <row r="22" spans="2:18" x14ac:dyDescent="0.2">
      <c r="B22" s="7" t="s">
        <v>14</v>
      </c>
      <c r="C22" s="40">
        <v>479</v>
      </c>
      <c r="D22" s="40">
        <v>463</v>
      </c>
      <c r="E22" s="40">
        <v>573</v>
      </c>
      <c r="F22" s="36">
        <v>489</v>
      </c>
      <c r="G22" s="40">
        <v>456</v>
      </c>
      <c r="H22" s="40">
        <v>562</v>
      </c>
      <c r="I22" s="40">
        <v>589</v>
      </c>
      <c r="J22" s="40">
        <v>574</v>
      </c>
      <c r="K22" s="40">
        <v>559</v>
      </c>
      <c r="L22" s="40">
        <v>592</v>
      </c>
      <c r="M22" s="40">
        <v>612</v>
      </c>
      <c r="N22" s="43">
        <v>632</v>
      </c>
      <c r="O22" s="10">
        <f t="shared" si="6"/>
        <v>6580</v>
      </c>
      <c r="P22" s="10">
        <f t="shared" si="7"/>
        <v>548.33333333333337</v>
      </c>
    </row>
    <row r="23" spans="2:18" x14ac:dyDescent="0.2">
      <c r="B23" s="7" t="s">
        <v>16</v>
      </c>
      <c r="C23" s="40">
        <v>680</v>
      </c>
      <c r="D23" s="40">
        <v>765</v>
      </c>
      <c r="E23" s="40">
        <v>457</v>
      </c>
      <c r="F23" s="40">
        <v>896</v>
      </c>
      <c r="G23" s="40">
        <v>780</v>
      </c>
      <c r="H23" s="40">
        <v>889</v>
      </c>
      <c r="I23" s="40">
        <v>567</v>
      </c>
      <c r="J23" s="40">
        <v>813</v>
      </c>
      <c r="K23" s="40">
        <v>734</v>
      </c>
      <c r="L23" s="40">
        <v>756</v>
      </c>
      <c r="M23" s="40">
        <v>777</v>
      </c>
      <c r="N23" s="40">
        <v>925</v>
      </c>
      <c r="O23" s="10">
        <f t="shared" si="6"/>
        <v>9039</v>
      </c>
      <c r="P23" s="10">
        <f t="shared" si="7"/>
        <v>753.25</v>
      </c>
    </row>
    <row r="24" spans="2:18" x14ac:dyDescent="0.2">
      <c r="B24" s="7" t="s">
        <v>48</v>
      </c>
      <c r="C24" s="40">
        <v>600</v>
      </c>
      <c r="D24" s="40">
        <v>600</v>
      </c>
      <c r="E24" s="40">
        <v>600</v>
      </c>
      <c r="F24" s="40">
        <v>600</v>
      </c>
      <c r="G24" s="40">
        <v>600</v>
      </c>
      <c r="H24" s="40">
        <v>600</v>
      </c>
      <c r="I24" s="40">
        <v>600</v>
      </c>
      <c r="J24" s="40">
        <v>700</v>
      </c>
      <c r="K24" s="40">
        <v>700</v>
      </c>
      <c r="L24" s="40">
        <v>700</v>
      </c>
      <c r="M24" s="40">
        <v>700</v>
      </c>
      <c r="N24" s="40">
        <v>700</v>
      </c>
      <c r="O24" s="10">
        <f t="shared" si="6"/>
        <v>7700</v>
      </c>
      <c r="P24" s="10">
        <f>AVERAGE(C24:N24)</f>
        <v>641.66666666666663</v>
      </c>
    </row>
    <row r="25" spans="2:18" x14ac:dyDescent="0.2">
      <c r="B25" s="7" t="s">
        <v>15</v>
      </c>
      <c r="C25" s="40">
        <v>0</v>
      </c>
      <c r="D25" s="40">
        <v>0</v>
      </c>
      <c r="E25" s="36">
        <v>860</v>
      </c>
      <c r="F25" s="36">
        <v>0</v>
      </c>
      <c r="G25" s="40">
        <v>0</v>
      </c>
      <c r="H25" s="40">
        <v>0</v>
      </c>
      <c r="I25" s="40">
        <v>0</v>
      </c>
      <c r="J25" s="40">
        <v>0</v>
      </c>
      <c r="K25" s="40">
        <v>860</v>
      </c>
      <c r="L25" s="40">
        <v>0</v>
      </c>
      <c r="M25" s="40">
        <v>0</v>
      </c>
      <c r="N25" s="43">
        <v>0</v>
      </c>
      <c r="O25" s="10">
        <f>SUM(C25:N25)</f>
        <v>1720</v>
      </c>
      <c r="P25" s="10">
        <f>AVERAGE(C25:N25)</f>
        <v>143.33333333333334</v>
      </c>
    </row>
    <row r="26" spans="2:18" x14ac:dyDescent="0.2">
      <c r="B26" s="7" t="s">
        <v>45</v>
      </c>
      <c r="C26" s="40">
        <v>2790</v>
      </c>
      <c r="D26" s="40">
        <v>2540</v>
      </c>
      <c r="E26" s="40">
        <v>2780</v>
      </c>
      <c r="F26" s="40">
        <v>3560</v>
      </c>
      <c r="G26" s="40">
        <v>3240</v>
      </c>
      <c r="H26" s="40">
        <v>3340</v>
      </c>
      <c r="I26" s="40">
        <v>2960</v>
      </c>
      <c r="J26" s="40">
        <v>3120</v>
      </c>
      <c r="K26" s="40">
        <v>3270</v>
      </c>
      <c r="L26" s="40">
        <v>2890</v>
      </c>
      <c r="M26" s="40">
        <v>3420</v>
      </c>
      <c r="N26" s="40">
        <v>3350</v>
      </c>
      <c r="O26" s="10">
        <f>SUM(C26:N26)</f>
        <v>37260</v>
      </c>
      <c r="P26" s="10">
        <f>AVERAGE(C26:N26)</f>
        <v>3105</v>
      </c>
    </row>
    <row r="27" spans="2:18" x14ac:dyDescent="0.2">
      <c r="B27" s="7" t="s">
        <v>22</v>
      </c>
      <c r="C27" s="40">
        <v>860</v>
      </c>
      <c r="D27" s="40">
        <v>860</v>
      </c>
      <c r="E27" s="40">
        <v>860</v>
      </c>
      <c r="F27" s="40">
        <v>860</v>
      </c>
      <c r="G27" s="40">
        <v>860</v>
      </c>
      <c r="H27" s="40">
        <v>860</v>
      </c>
      <c r="I27" s="40">
        <v>860</v>
      </c>
      <c r="J27" s="40">
        <v>860</v>
      </c>
      <c r="K27" s="40">
        <v>860</v>
      </c>
      <c r="L27" s="40">
        <v>860</v>
      </c>
      <c r="M27" s="40">
        <v>860</v>
      </c>
      <c r="N27" s="40">
        <v>860</v>
      </c>
      <c r="O27" s="10">
        <f t="shared" ref="O27" si="8">SUM(C27:N27)</f>
        <v>10320</v>
      </c>
      <c r="P27" s="10">
        <f t="shared" ref="P27" si="9">AVERAGE(C27:N27)</f>
        <v>860</v>
      </c>
    </row>
    <row r="28" spans="2:18" x14ac:dyDescent="0.2">
      <c r="B28" s="7" t="s">
        <v>23</v>
      </c>
      <c r="C28" s="40">
        <v>15700</v>
      </c>
      <c r="D28" s="40">
        <v>15700</v>
      </c>
      <c r="E28" s="40">
        <v>15700</v>
      </c>
      <c r="F28" s="40">
        <v>15700</v>
      </c>
      <c r="G28" s="40">
        <v>15700</v>
      </c>
      <c r="H28" s="40">
        <v>15700</v>
      </c>
      <c r="I28" s="40">
        <v>15700</v>
      </c>
      <c r="J28" s="40">
        <v>15700</v>
      </c>
      <c r="K28" s="40">
        <v>15700</v>
      </c>
      <c r="L28" s="40">
        <v>15700</v>
      </c>
      <c r="M28" s="40">
        <v>15700</v>
      </c>
      <c r="N28" s="40">
        <v>15700</v>
      </c>
      <c r="O28" s="10">
        <f>SUM(C28:N28)</f>
        <v>188400</v>
      </c>
      <c r="P28" s="10">
        <f>AVERAGE(C28:N28)</f>
        <v>15700</v>
      </c>
      <c r="R28" s="17"/>
    </row>
    <row r="29" spans="2:18" x14ac:dyDescent="0.2">
      <c r="B29" s="7" t="s">
        <v>46</v>
      </c>
      <c r="C29" s="40">
        <v>6123</v>
      </c>
      <c r="D29" s="40">
        <v>6123</v>
      </c>
      <c r="E29" s="40">
        <v>6123</v>
      </c>
      <c r="F29" s="40">
        <v>6123</v>
      </c>
      <c r="G29" s="40">
        <v>6123</v>
      </c>
      <c r="H29" s="40">
        <v>6123</v>
      </c>
      <c r="I29" s="40">
        <v>6123</v>
      </c>
      <c r="J29" s="40">
        <v>6123</v>
      </c>
      <c r="K29" s="40">
        <v>6123</v>
      </c>
      <c r="L29" s="40">
        <v>6123</v>
      </c>
      <c r="M29" s="40">
        <v>6123</v>
      </c>
      <c r="N29" s="40">
        <v>6123</v>
      </c>
      <c r="O29" s="10">
        <f t="shared" ref="O29:O31" si="10">SUM(C29:N29)</f>
        <v>73476</v>
      </c>
      <c r="P29" s="10">
        <f t="shared" ref="P29" si="11">AVERAGE(C29:N29)</f>
        <v>6123</v>
      </c>
    </row>
    <row r="30" spans="2:18" x14ac:dyDescent="0.2">
      <c r="B30" s="7" t="s">
        <v>17</v>
      </c>
      <c r="C30" s="40">
        <v>3678.3</v>
      </c>
      <c r="D30" s="40">
        <v>4567.7</v>
      </c>
      <c r="E30" s="40">
        <f>C37</f>
        <v>8442.5806451612898</v>
      </c>
      <c r="F30" s="40">
        <f t="shared" ref="F30:K30" si="12">D37</f>
        <v>4356.1935483870966</v>
      </c>
      <c r="G30" s="40">
        <f t="shared" si="12"/>
        <v>5724.5806451612898</v>
      </c>
      <c r="H30" s="40">
        <f t="shared" si="12"/>
        <v>6130.6451612903229</v>
      </c>
      <c r="I30" s="40">
        <f t="shared" si="12"/>
        <v>4798.6451612903229</v>
      </c>
      <c r="J30" s="40">
        <f t="shared" si="12"/>
        <v>9332.1290322580644</v>
      </c>
      <c r="K30" s="40">
        <f t="shared" si="12"/>
        <v>4170.5806451612898</v>
      </c>
      <c r="L30" s="40">
        <f>J37</f>
        <v>1452.5806451612905</v>
      </c>
      <c r="M30" s="40">
        <f t="shared" ref="M30:N30" si="13">K37</f>
        <v>6788.322580645161</v>
      </c>
      <c r="N30" s="40">
        <f t="shared" si="13"/>
        <v>2815.5483870967741</v>
      </c>
      <c r="O30" s="10">
        <f t="shared" si="10"/>
        <v>62257.806451612902</v>
      </c>
      <c r="P30" s="10">
        <f t="shared" ref="P30:P32" si="14">AVERAGE(C30:N30)</f>
        <v>5188.1505376344085</v>
      </c>
    </row>
    <row r="31" spans="2:18" ht="17" thickBot="1" x14ac:dyDescent="0.25">
      <c r="B31" s="14" t="s">
        <v>12</v>
      </c>
      <c r="C31" s="15">
        <f t="shared" ref="C31:N31" si="15">SUM(C17:C30)</f>
        <v>38356.300000000003</v>
      </c>
      <c r="D31" s="15">
        <f t="shared" si="15"/>
        <v>34855.699999999997</v>
      </c>
      <c r="E31" s="15">
        <f t="shared" si="15"/>
        <v>39898.580645161288</v>
      </c>
      <c r="F31" s="15">
        <f t="shared" si="15"/>
        <v>35520.193548387098</v>
      </c>
      <c r="G31" s="15">
        <f t="shared" si="15"/>
        <v>36206.580645161288</v>
      </c>
      <c r="H31" s="15">
        <f t="shared" si="15"/>
        <v>37748.645161290326</v>
      </c>
      <c r="I31" s="15">
        <f t="shared" si="15"/>
        <v>35549.645161290326</v>
      </c>
      <c r="J31" s="15">
        <f t="shared" si="15"/>
        <v>40400.129032258061</v>
      </c>
      <c r="K31" s="15">
        <f t="shared" si="15"/>
        <v>37112.580645161288</v>
      </c>
      <c r="L31" s="15">
        <f t="shared" si="15"/>
        <v>31988.580645161292</v>
      </c>
      <c r="M31" s="15">
        <f t="shared" si="15"/>
        <v>38625.322580645159</v>
      </c>
      <c r="N31" s="15">
        <f t="shared" si="15"/>
        <v>34545.548387096773</v>
      </c>
      <c r="O31" s="16">
        <f t="shared" si="10"/>
        <v>440807.80645161291</v>
      </c>
      <c r="P31" s="16">
        <f t="shared" si="14"/>
        <v>36733.983870967742</v>
      </c>
    </row>
    <row r="32" spans="2:18" ht="17" thickTop="1" x14ac:dyDescent="0.2">
      <c r="B32" s="19" t="s">
        <v>47</v>
      </c>
      <c r="C32" s="20">
        <f t="shared" ref="C32:N32" si="16">C5+C15-C31</f>
        <v>23862.899999999994</v>
      </c>
      <c r="D32" s="20">
        <f t="shared" si="16"/>
        <v>18519.199999999997</v>
      </c>
      <c r="E32" s="20">
        <f t="shared" si="16"/>
        <v>15510.619354838709</v>
      </c>
      <c r="F32" s="20">
        <f t="shared" si="16"/>
        <v>19546.425806451611</v>
      </c>
      <c r="G32" s="20">
        <f t="shared" si="16"/>
        <v>15331.845161290323</v>
      </c>
      <c r="H32" s="20">
        <f t="shared" si="16"/>
        <v>33259.19999999999</v>
      </c>
      <c r="I32" s="20">
        <f t="shared" si="16"/>
        <v>26725.554838709664</v>
      </c>
      <c r="J32" s="20">
        <f t="shared" si="16"/>
        <v>1515.4258064516034</v>
      </c>
      <c r="K32" s="20">
        <f t="shared" si="16"/>
        <v>8174.8451612903154</v>
      </c>
      <c r="L32" s="20">
        <f t="shared" si="16"/>
        <v>-2113.7354838709762</v>
      </c>
      <c r="M32" s="20">
        <f t="shared" si="16"/>
        <v>-3291.0580645161317</v>
      </c>
      <c r="N32" s="21">
        <f t="shared" si="16"/>
        <v>11267.393548387096</v>
      </c>
      <c r="O32" s="22"/>
      <c r="P32" s="22">
        <f t="shared" si="14"/>
        <v>14025.71801075268</v>
      </c>
    </row>
    <row r="33" spans="2:19" x14ac:dyDescent="0.2">
      <c r="B33" s="23">
        <f>C33/C34</f>
        <v>0.19354838709677419</v>
      </c>
      <c r="C33" s="32">
        <v>0.24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10"/>
      <c r="P33" s="10"/>
    </row>
    <row r="34" spans="2:19" x14ac:dyDescent="0.2">
      <c r="B34" s="24" t="s">
        <v>18</v>
      </c>
      <c r="C34" s="32">
        <v>1.24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10"/>
      <c r="P34" s="10"/>
    </row>
    <row r="35" spans="2:19" x14ac:dyDescent="0.2">
      <c r="B35" s="25" t="s">
        <v>19</v>
      </c>
      <c r="C35" s="8">
        <f>SUM(C7:C13)*$B$33</f>
        <v>9744</v>
      </c>
      <c r="D35" s="8">
        <f>SUM(D7:D13)*$B$33</f>
        <v>5712</v>
      </c>
      <c r="E35" s="8">
        <f>SUM(E7:E13)*$B$33</f>
        <v>7140</v>
      </c>
      <c r="F35" s="8">
        <f>SUM(F7:F13)*$B$33</f>
        <v>7656</v>
      </c>
      <c r="G35" s="8">
        <f>SUM(G7:G13)*$B$33</f>
        <v>6192</v>
      </c>
      <c r="H35" s="8">
        <f>SUM(H7:H13)*$B$33</f>
        <v>10776</v>
      </c>
      <c r="I35" s="8">
        <f>SUM(I7:I13)*$B$33</f>
        <v>5616</v>
      </c>
      <c r="J35" s="8">
        <f>SUM(J7:J13)*$B$33</f>
        <v>2940</v>
      </c>
      <c r="K35" s="8">
        <f>SUM(K7:K13)*$B$33</f>
        <v>8472</v>
      </c>
      <c r="L35" s="8">
        <f>SUM(L7:L13)*$B$33</f>
        <v>4200</v>
      </c>
      <c r="M35" s="8">
        <f>SUM(M7:M13)*$B$33</f>
        <v>7248</v>
      </c>
      <c r="N35" s="8">
        <f>SUM(N7:N13)*$B$33</f>
        <v>9504</v>
      </c>
      <c r="O35" s="10"/>
      <c r="P35" s="10"/>
      <c r="R35" s="17"/>
    </row>
    <row r="36" spans="2:19" x14ac:dyDescent="0.2">
      <c r="B36" s="25" t="s">
        <v>20</v>
      </c>
      <c r="C36" s="8">
        <f>(C22+C20+C19+C23+C26+C18)*$B$33</f>
        <v>1301.4193548387098</v>
      </c>
      <c r="D36" s="8">
        <f t="shared" ref="D36:N36" si="17">(D22+D20+D19+D23+D26+D18)*$B$33</f>
        <v>1355.8064516129032</v>
      </c>
      <c r="E36" s="8">
        <f t="shared" si="17"/>
        <v>1415.4193548387098</v>
      </c>
      <c r="F36" s="8">
        <f t="shared" si="17"/>
        <v>1525.3548387096773</v>
      </c>
      <c r="G36" s="8">
        <f t="shared" si="17"/>
        <v>1393.3548387096773</v>
      </c>
      <c r="H36" s="8">
        <f t="shared" si="17"/>
        <v>1443.8709677419354</v>
      </c>
      <c r="I36" s="8">
        <f t="shared" si="17"/>
        <v>1445.4193548387098</v>
      </c>
      <c r="J36" s="8">
        <f t="shared" si="17"/>
        <v>1487.4193548387095</v>
      </c>
      <c r="K36" s="8">
        <f t="shared" si="17"/>
        <v>1683.6774193548388</v>
      </c>
      <c r="L36" s="8">
        <f t="shared" si="17"/>
        <v>1384.4516129032259</v>
      </c>
      <c r="M36" s="8">
        <f t="shared" si="17"/>
        <v>1636.258064516129</v>
      </c>
      <c r="N36" s="8">
        <f t="shared" si="17"/>
        <v>1615.5483870967741</v>
      </c>
      <c r="O36" s="13"/>
      <c r="P36" s="13"/>
    </row>
    <row r="37" spans="2:19" x14ac:dyDescent="0.2">
      <c r="B37" s="26" t="s">
        <v>21</v>
      </c>
      <c r="C37" s="27">
        <f>C35-C36</f>
        <v>8442.5806451612898</v>
      </c>
      <c r="D37" s="27">
        <f t="shared" ref="D37:J37" si="18">D35-D36</f>
        <v>4356.1935483870966</v>
      </c>
      <c r="E37" s="27">
        <f t="shared" si="18"/>
        <v>5724.5806451612898</v>
      </c>
      <c r="F37" s="27">
        <f t="shared" si="18"/>
        <v>6130.6451612903229</v>
      </c>
      <c r="G37" s="27">
        <f t="shared" si="18"/>
        <v>4798.6451612903229</v>
      </c>
      <c r="H37" s="27">
        <f t="shared" si="18"/>
        <v>9332.1290322580644</v>
      </c>
      <c r="I37" s="27">
        <f t="shared" si="18"/>
        <v>4170.5806451612898</v>
      </c>
      <c r="J37" s="27">
        <f t="shared" si="18"/>
        <v>1452.5806451612905</v>
      </c>
      <c r="K37" s="27">
        <f>K35-K36</f>
        <v>6788.322580645161</v>
      </c>
      <c r="L37" s="27">
        <f t="shared" ref="L37:N37" si="19">L35-L36</f>
        <v>2815.5483870967741</v>
      </c>
      <c r="M37" s="27">
        <f t="shared" si="19"/>
        <v>5611.7419354838712</v>
      </c>
      <c r="N37" s="28">
        <f t="shared" si="19"/>
        <v>7888.4516129032254</v>
      </c>
      <c r="O37" s="13">
        <f>SUM(C37:N37)</f>
        <v>67511.999999999985</v>
      </c>
      <c r="P37" s="13"/>
    </row>
    <row r="39" spans="2:19" x14ac:dyDescent="0.2">
      <c r="B39" t="s">
        <v>54</v>
      </c>
      <c r="C39" s="17"/>
      <c r="E39" s="17"/>
      <c r="G39" s="17"/>
      <c r="I39" s="17"/>
      <c r="J39" s="17"/>
      <c r="K39" s="17"/>
      <c r="S39" s="18"/>
    </row>
    <row r="40" spans="2:19" x14ac:dyDescent="0.2">
      <c r="C40" s="17"/>
      <c r="D40" s="17"/>
      <c r="E40" s="17"/>
      <c r="G40" s="17"/>
      <c r="I40" s="17"/>
      <c r="J40" s="17"/>
      <c r="K40" s="17"/>
    </row>
    <row r="41" spans="2:19" x14ac:dyDescent="0.2">
      <c r="E41" s="17"/>
      <c r="F41" s="17"/>
      <c r="G41" s="17"/>
      <c r="J41" s="17"/>
      <c r="K41" s="17"/>
      <c r="Q41" s="2"/>
      <c r="R41" s="18"/>
    </row>
    <row r="42" spans="2:19" x14ac:dyDescent="0.2">
      <c r="F42" s="17"/>
    </row>
    <row r="43" spans="2:19" x14ac:dyDescent="0.2">
      <c r="B43" s="2" t="s">
        <v>57</v>
      </c>
      <c r="C43" t="s">
        <v>51</v>
      </c>
      <c r="F43" s="17"/>
    </row>
    <row r="44" spans="2:19" x14ac:dyDescent="0.2">
      <c r="B44" s="2"/>
      <c r="F44" s="17"/>
    </row>
    <row r="45" spans="2:19" x14ac:dyDescent="0.2">
      <c r="B45" s="2" t="s">
        <v>56</v>
      </c>
      <c r="C45" s="2" t="str">
        <f>C4</f>
        <v>Tammikuu</v>
      </c>
      <c r="D45" s="2" t="str">
        <f t="shared" ref="D45:N45" si="20">D4</f>
        <v>Helmikuu</v>
      </c>
      <c r="E45" s="2" t="str">
        <f t="shared" si="20"/>
        <v>Maaliskuu</v>
      </c>
      <c r="F45" s="2" t="str">
        <f t="shared" si="20"/>
        <v>Huhtikuu</v>
      </c>
      <c r="G45" s="2" t="str">
        <f t="shared" si="20"/>
        <v>Toukokuu</v>
      </c>
      <c r="H45" s="2" t="str">
        <f t="shared" si="20"/>
        <v>Kesäkuu</v>
      </c>
      <c r="I45" s="2" t="str">
        <f t="shared" si="20"/>
        <v>Heinäkuu</v>
      </c>
      <c r="J45" s="2" t="str">
        <f t="shared" si="20"/>
        <v>Elokuu</v>
      </c>
      <c r="K45" s="2" t="str">
        <f t="shared" si="20"/>
        <v>Syyskuu</v>
      </c>
      <c r="L45" s="2" t="str">
        <f t="shared" si="20"/>
        <v>Lokakuu</v>
      </c>
      <c r="M45" s="2" t="str">
        <f t="shared" si="20"/>
        <v>Marraskuu</v>
      </c>
      <c r="N45" s="2" t="str">
        <f t="shared" si="20"/>
        <v>Joulukuu</v>
      </c>
      <c r="O45" s="2" t="s">
        <v>12</v>
      </c>
      <c r="Q45" s="2" t="s">
        <v>55</v>
      </c>
      <c r="R45" s="45" t="s">
        <v>49</v>
      </c>
      <c r="S45" s="45" t="s">
        <v>50</v>
      </c>
    </row>
    <row r="46" spans="2:19" x14ac:dyDescent="0.2">
      <c r="B46" t="s">
        <v>24</v>
      </c>
      <c r="C46" s="12">
        <f>(SUM(C7:C13))/$C$34</f>
        <v>40600</v>
      </c>
      <c r="D46" s="12">
        <f t="shared" ref="D46:N46" si="21">(SUM(D7:D13))/$C$34</f>
        <v>23800</v>
      </c>
      <c r="E46" s="12">
        <f t="shared" si="21"/>
        <v>29750</v>
      </c>
      <c r="F46" s="12">
        <f t="shared" si="21"/>
        <v>31900</v>
      </c>
      <c r="G46" s="12">
        <f t="shared" si="21"/>
        <v>25800</v>
      </c>
      <c r="H46" s="12">
        <f t="shared" si="21"/>
        <v>44900</v>
      </c>
      <c r="I46" s="12">
        <f t="shared" si="21"/>
        <v>23400</v>
      </c>
      <c r="J46" s="12">
        <f t="shared" si="21"/>
        <v>12250</v>
      </c>
      <c r="K46" s="12">
        <f t="shared" si="21"/>
        <v>35300</v>
      </c>
      <c r="L46" s="12">
        <f t="shared" si="21"/>
        <v>17500</v>
      </c>
      <c r="M46" s="12">
        <f t="shared" si="21"/>
        <v>30200</v>
      </c>
      <c r="N46" s="12">
        <f t="shared" si="21"/>
        <v>39600</v>
      </c>
      <c r="O46" s="17">
        <f>SUM(C46:N46)</f>
        <v>355000</v>
      </c>
      <c r="Q46" t="s">
        <v>24</v>
      </c>
      <c r="R46" s="18">
        <f>O46</f>
        <v>355000</v>
      </c>
      <c r="S46" s="46">
        <f>R46/$R$46</f>
        <v>1</v>
      </c>
    </row>
    <row r="47" spans="2:19" x14ac:dyDescent="0.2">
      <c r="B47" t="s">
        <v>25</v>
      </c>
      <c r="C47" s="17">
        <f>-(C28+C29)</f>
        <v>-21823</v>
      </c>
      <c r="D47" s="17">
        <f t="shared" ref="D47:N47" si="22">-(D28+D29)</f>
        <v>-21823</v>
      </c>
      <c r="E47" s="17">
        <f t="shared" si="22"/>
        <v>-21823</v>
      </c>
      <c r="F47" s="17">
        <f t="shared" si="22"/>
        <v>-21823</v>
      </c>
      <c r="G47" s="17">
        <f t="shared" si="22"/>
        <v>-21823</v>
      </c>
      <c r="H47" s="17">
        <f t="shared" si="22"/>
        <v>-21823</v>
      </c>
      <c r="I47" s="17">
        <f t="shared" si="22"/>
        <v>-21823</v>
      </c>
      <c r="J47" s="17">
        <f t="shared" si="22"/>
        <v>-21823</v>
      </c>
      <c r="K47" s="17">
        <f t="shared" si="22"/>
        <v>-21823</v>
      </c>
      <c r="L47" s="17">
        <f t="shared" si="22"/>
        <v>-21823</v>
      </c>
      <c r="M47" s="17">
        <f t="shared" si="22"/>
        <v>-21823</v>
      </c>
      <c r="N47" s="17">
        <f t="shared" si="22"/>
        <v>-21823</v>
      </c>
      <c r="O47" s="17">
        <f t="shared" ref="O47:O49" si="23">SUM(C47:N47)</f>
        <v>-261876</v>
      </c>
      <c r="Q47" t="s">
        <v>25</v>
      </c>
      <c r="R47" s="18">
        <f>O47</f>
        <v>-261876</v>
      </c>
      <c r="S47" s="46">
        <f t="shared" ref="S47:S54" si="24">R47/$R$46</f>
        <v>-0.73767887323943659</v>
      </c>
    </row>
    <row r="48" spans="2:19" x14ac:dyDescent="0.2">
      <c r="B48" t="s">
        <v>26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3"/>
        <v>0</v>
      </c>
      <c r="Q48" t="s">
        <v>26</v>
      </c>
      <c r="R48" s="18">
        <v>-4080</v>
      </c>
      <c r="S48" s="46">
        <f t="shared" si="24"/>
        <v>-1.1492957746478873E-2</v>
      </c>
    </row>
    <row r="49" spans="2:20" x14ac:dyDescent="0.2">
      <c r="B49" t="s">
        <v>27</v>
      </c>
      <c r="C49" s="17">
        <f>-(((C18+C19+C20+C22+C23+C26)/$C$34)+C21)</f>
        <v>-10093.580645161292</v>
      </c>
      <c r="D49" s="17">
        <f t="shared" ref="D49:N49" si="25">-(((D18+D19+D20+D22+D23+D26)/$C$34)+D21)</f>
        <v>-5649.1935483870966</v>
      </c>
      <c r="E49" s="17">
        <f t="shared" si="25"/>
        <v>-5897.5806451612907</v>
      </c>
      <c r="F49" s="17">
        <f t="shared" si="25"/>
        <v>-6355.6451612903229</v>
      </c>
      <c r="G49" s="17">
        <f t="shared" si="25"/>
        <v>-5805.6451612903229</v>
      </c>
      <c r="H49" s="17">
        <f t="shared" si="25"/>
        <v>-6891.1290322580644</v>
      </c>
      <c r="I49" s="17">
        <f t="shared" si="25"/>
        <v>-6022.5806451612907</v>
      </c>
      <c r="J49" s="17">
        <f t="shared" si="25"/>
        <v>-6197.5806451612907</v>
      </c>
      <c r="K49" s="17">
        <f t="shared" si="25"/>
        <v>-7015.322580645161</v>
      </c>
      <c r="L49" s="17">
        <f t="shared" si="25"/>
        <v>-5768.5483870967746</v>
      </c>
      <c r="M49" s="17">
        <f t="shared" si="25"/>
        <v>-6817.7419354838712</v>
      </c>
      <c r="N49" s="17">
        <f t="shared" si="25"/>
        <v>-6731.4516129032263</v>
      </c>
      <c r="O49" s="17">
        <f t="shared" si="23"/>
        <v>-79246.000000000015</v>
      </c>
      <c r="Q49" t="s">
        <v>27</v>
      </c>
      <c r="R49" s="18">
        <f>O49</f>
        <v>-79246.000000000015</v>
      </c>
      <c r="S49" s="46">
        <f t="shared" si="24"/>
        <v>-0.22322816901408454</v>
      </c>
    </row>
    <row r="50" spans="2:20" x14ac:dyDescent="0.2">
      <c r="B50" s="29" t="s">
        <v>28</v>
      </c>
      <c r="C50" s="33">
        <f>SUM(C46:C49)</f>
        <v>8683.4193548387084</v>
      </c>
      <c r="D50" s="33">
        <f t="shared" ref="D50:N50" si="26">SUM(D46:D49)</f>
        <v>-3672.1935483870966</v>
      </c>
      <c r="E50" s="33">
        <f t="shared" si="26"/>
        <v>2029.4193548387093</v>
      </c>
      <c r="F50" s="33">
        <f t="shared" si="26"/>
        <v>3721.3548387096771</v>
      </c>
      <c r="G50" s="33">
        <f t="shared" si="26"/>
        <v>-1828.6451612903229</v>
      </c>
      <c r="H50" s="33">
        <f t="shared" si="26"/>
        <v>16185.870967741936</v>
      </c>
      <c r="I50" s="33">
        <f t="shared" si="26"/>
        <v>-4445.5806451612907</v>
      </c>
      <c r="J50" s="33">
        <f t="shared" si="26"/>
        <v>-15770.580645161292</v>
      </c>
      <c r="K50" s="33">
        <f t="shared" si="26"/>
        <v>6461.677419354839</v>
      </c>
      <c r="L50" s="33">
        <f t="shared" si="26"/>
        <v>-10091.548387096775</v>
      </c>
      <c r="M50" s="33">
        <f t="shared" si="26"/>
        <v>1559.2580645161288</v>
      </c>
      <c r="N50" s="33">
        <f t="shared" si="26"/>
        <v>11045.548387096773</v>
      </c>
      <c r="O50" s="33">
        <f>SUM(O46:O49)</f>
        <v>13877.999999999985</v>
      </c>
      <c r="Q50" s="29" t="s">
        <v>28</v>
      </c>
      <c r="R50" s="38">
        <f>SUM(R46:R49)</f>
        <v>9797.9999999999854</v>
      </c>
      <c r="S50" s="47">
        <f t="shared" si="24"/>
        <v>2.7599999999999958E-2</v>
      </c>
    </row>
    <row r="51" spans="2:20" x14ac:dyDescent="0.2">
      <c r="B51" s="34" t="s">
        <v>29</v>
      </c>
      <c r="C51" s="17">
        <f>-C24</f>
        <v>-600</v>
      </c>
      <c r="D51" s="17">
        <f t="shared" ref="D51:N51" si="27">-D24</f>
        <v>-600</v>
      </c>
      <c r="E51" s="17">
        <f t="shared" si="27"/>
        <v>-600</v>
      </c>
      <c r="F51" s="17">
        <f t="shared" si="27"/>
        <v>-600</v>
      </c>
      <c r="G51" s="17">
        <f t="shared" si="27"/>
        <v>-600</v>
      </c>
      <c r="H51" s="17">
        <f t="shared" si="27"/>
        <v>-600</v>
      </c>
      <c r="I51" s="17">
        <f t="shared" si="27"/>
        <v>-600</v>
      </c>
      <c r="J51" s="17">
        <f t="shared" si="27"/>
        <v>-700</v>
      </c>
      <c r="K51" s="17">
        <f t="shared" si="27"/>
        <v>-700</v>
      </c>
      <c r="L51" s="17">
        <f t="shared" si="27"/>
        <v>-700</v>
      </c>
      <c r="M51" s="17">
        <f t="shared" si="27"/>
        <v>-700</v>
      </c>
      <c r="N51" s="17">
        <f t="shared" si="27"/>
        <v>-700</v>
      </c>
      <c r="O51" s="17">
        <f>SUM(C51:N51)</f>
        <v>-7700</v>
      </c>
      <c r="Q51" s="34" t="s">
        <v>29</v>
      </c>
      <c r="R51" s="18">
        <f>O51</f>
        <v>-7700</v>
      </c>
      <c r="S51" s="46">
        <f t="shared" si="24"/>
        <v>-2.1690140845070423E-2</v>
      </c>
    </row>
    <row r="52" spans="2:20" x14ac:dyDescent="0.2">
      <c r="B52" s="35" t="s">
        <v>30</v>
      </c>
      <c r="C52" s="33">
        <f>SUM(C50:C51)</f>
        <v>8083.4193548387084</v>
      </c>
      <c r="D52" s="33">
        <f t="shared" ref="D52:N52" si="28">SUM(D50:D51)</f>
        <v>-4272.1935483870966</v>
      </c>
      <c r="E52" s="33">
        <f t="shared" si="28"/>
        <v>1429.4193548387093</v>
      </c>
      <c r="F52" s="33">
        <f t="shared" si="28"/>
        <v>3121.3548387096771</v>
      </c>
      <c r="G52" s="33">
        <f t="shared" si="28"/>
        <v>-2428.6451612903229</v>
      </c>
      <c r="H52" s="33">
        <f t="shared" si="28"/>
        <v>15585.870967741936</v>
      </c>
      <c r="I52" s="33">
        <f t="shared" si="28"/>
        <v>-5045.5806451612907</v>
      </c>
      <c r="J52" s="33">
        <f t="shared" si="28"/>
        <v>-16470.580645161292</v>
      </c>
      <c r="K52" s="33">
        <f t="shared" si="28"/>
        <v>5761.677419354839</v>
      </c>
      <c r="L52" s="33">
        <f t="shared" si="28"/>
        <v>-10791.548387096775</v>
      </c>
      <c r="M52" s="33">
        <f t="shared" si="28"/>
        <v>859.2580645161288</v>
      </c>
      <c r="N52" s="33">
        <f t="shared" si="28"/>
        <v>10345.548387096773</v>
      </c>
      <c r="O52" s="33">
        <f t="shared" ref="O52" si="29">SUM(O50:O51)</f>
        <v>6177.9999999999854</v>
      </c>
      <c r="Q52" s="35" t="s">
        <v>30</v>
      </c>
      <c r="R52" s="38">
        <f>SUM(R50:R51)</f>
        <v>2097.9999999999854</v>
      </c>
      <c r="S52" s="47">
        <f t="shared" si="24"/>
        <v>5.9098591549295362E-3</v>
      </c>
    </row>
    <row r="53" spans="2:20" x14ac:dyDescent="0.2">
      <c r="B53" s="34" t="s">
        <v>15</v>
      </c>
      <c r="C53" s="17">
        <f>-C25</f>
        <v>0</v>
      </c>
      <c r="D53" s="17">
        <f t="shared" ref="D53:N53" si="30">-D25</f>
        <v>0</v>
      </c>
      <c r="E53" s="17">
        <f t="shared" si="30"/>
        <v>-860</v>
      </c>
      <c r="F53" s="17">
        <f t="shared" si="30"/>
        <v>0</v>
      </c>
      <c r="G53" s="17">
        <f t="shared" si="30"/>
        <v>0</v>
      </c>
      <c r="H53" s="17">
        <f t="shared" si="30"/>
        <v>0</v>
      </c>
      <c r="I53" s="17">
        <f t="shared" si="30"/>
        <v>0</v>
      </c>
      <c r="J53" s="17">
        <f t="shared" si="30"/>
        <v>0</v>
      </c>
      <c r="K53" s="17">
        <f t="shared" si="30"/>
        <v>-860</v>
      </c>
      <c r="L53" s="17">
        <f t="shared" si="30"/>
        <v>0</v>
      </c>
      <c r="M53" s="17">
        <f t="shared" si="30"/>
        <v>0</v>
      </c>
      <c r="N53" s="17">
        <f t="shared" si="30"/>
        <v>0</v>
      </c>
      <c r="O53" s="17">
        <f>SUM(C53:N53)</f>
        <v>-1720</v>
      </c>
      <c r="Q53" s="34" t="s">
        <v>15</v>
      </c>
      <c r="R53" s="18">
        <f>-R52*T53</f>
        <v>-419.59999999999712</v>
      </c>
      <c r="S53" s="46">
        <f t="shared" si="24"/>
        <v>-1.1819718309859074E-3</v>
      </c>
      <c r="T53" s="39">
        <v>0.2</v>
      </c>
    </row>
    <row r="54" spans="2:20" x14ac:dyDescent="0.2">
      <c r="B54" s="35" t="s">
        <v>31</v>
      </c>
      <c r="C54" s="33">
        <f>SUM(C52:C53)</f>
        <v>8083.4193548387084</v>
      </c>
      <c r="D54" s="33">
        <f t="shared" ref="D54:N54" si="31">SUM(D52:D53)</f>
        <v>-4272.1935483870966</v>
      </c>
      <c r="E54" s="33">
        <f t="shared" si="31"/>
        <v>569.4193548387093</v>
      </c>
      <c r="F54" s="33">
        <f t="shared" si="31"/>
        <v>3121.3548387096771</v>
      </c>
      <c r="G54" s="33">
        <f t="shared" si="31"/>
        <v>-2428.6451612903229</v>
      </c>
      <c r="H54" s="33">
        <f t="shared" si="31"/>
        <v>15585.870967741936</v>
      </c>
      <c r="I54" s="33">
        <f t="shared" si="31"/>
        <v>-5045.5806451612907</v>
      </c>
      <c r="J54" s="33">
        <f t="shared" si="31"/>
        <v>-16470.580645161292</v>
      </c>
      <c r="K54" s="33">
        <f t="shared" si="31"/>
        <v>4901.677419354839</v>
      </c>
      <c r="L54" s="33">
        <f t="shared" si="31"/>
        <v>-10791.548387096775</v>
      </c>
      <c r="M54" s="33">
        <f t="shared" si="31"/>
        <v>859.2580645161288</v>
      </c>
      <c r="N54" s="33">
        <f t="shared" si="31"/>
        <v>10345.548387096773</v>
      </c>
      <c r="O54" s="33">
        <f>SUM(O52:O53)</f>
        <v>4457.9999999999854</v>
      </c>
      <c r="Q54" s="35" t="s">
        <v>31</v>
      </c>
      <c r="R54" s="38">
        <f>SUM(R52:R53)</f>
        <v>1678.3999999999883</v>
      </c>
      <c r="S54" s="47">
        <f t="shared" si="24"/>
        <v>4.7278873239436289E-3</v>
      </c>
    </row>
    <row r="57" spans="2:20" x14ac:dyDescent="0.2">
      <c r="B57" t="s">
        <v>52</v>
      </c>
      <c r="C57" s="12">
        <f>C46-C54</f>
        <v>32516.580645161292</v>
      </c>
      <c r="D57" s="12">
        <f t="shared" ref="D57:M57" si="32">D46-D54</f>
        <v>28072.193548387098</v>
      </c>
      <c r="E57" s="12">
        <f t="shared" si="32"/>
        <v>29180.580645161292</v>
      </c>
      <c r="F57" s="12">
        <f t="shared" si="32"/>
        <v>28778.645161290322</v>
      </c>
      <c r="G57" s="12">
        <f t="shared" si="32"/>
        <v>28228.645161290322</v>
      </c>
      <c r="H57" s="12">
        <f t="shared" si="32"/>
        <v>29314.129032258064</v>
      </c>
      <c r="I57" s="12">
        <f t="shared" si="32"/>
        <v>28445.580645161292</v>
      </c>
      <c r="J57" s="12">
        <f t="shared" si="32"/>
        <v>28720.580645161292</v>
      </c>
      <c r="K57" s="12">
        <f t="shared" si="32"/>
        <v>30398.322580645159</v>
      </c>
      <c r="L57" s="12">
        <f>L46-L54</f>
        <v>28291.548387096773</v>
      </c>
      <c r="M57" s="12">
        <f t="shared" si="32"/>
        <v>29340.741935483871</v>
      </c>
      <c r="N57" s="12">
        <f>N46-N54</f>
        <v>29254.451612903227</v>
      </c>
      <c r="O57" s="12">
        <f>O46-O54</f>
        <v>350542</v>
      </c>
    </row>
    <row r="58" spans="2:20" x14ac:dyDescent="0.2">
      <c r="O58" s="12">
        <f>O57/P58</f>
        <v>29211.833333333332</v>
      </c>
      <c r="P58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Kassavirtaennuste-esimerkki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Timo Toivanen</cp:lastModifiedBy>
  <dcterms:created xsi:type="dcterms:W3CDTF">2017-12-07T14:59:47Z</dcterms:created>
  <dcterms:modified xsi:type="dcterms:W3CDTF">2021-11-19T06:37:57Z</dcterms:modified>
</cp:coreProperties>
</file>