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mc:AlternateContent xmlns:mc="http://schemas.openxmlformats.org/markup-compatibility/2006">
    <mc:Choice Requires="x15">
      <x15ac:absPath xmlns:x15ac="http://schemas.microsoft.com/office/spreadsheetml/2010/11/ac" url="C:\Users\Topi\Desktop\"/>
    </mc:Choice>
  </mc:AlternateContent>
  <xr:revisionPtr revIDLastSave="0" documentId="13_ncr:1_{39305094-BC22-489B-870F-75C846F8CBF7}" xr6:coauthVersionLast="45" xr6:coauthVersionMax="45" xr10:uidLastSave="{00000000-0000-0000-0000-000000000000}"/>
  <bookViews>
    <workbookView xWindow="-120" yWindow="-120" windowWidth="38640" windowHeight="21240" activeTab="3" xr2:uid="{00000000-000D-0000-FFFF-FFFF00000000}"/>
  </bookViews>
  <sheets>
    <sheet name="User instructions" sheetId="8" r:id="rId1"/>
    <sheet name="EVALUATION BEFORE" sheetId="7" r:id="rId2"/>
    <sheet name="EVALUATION AFTER" sheetId="11" r:id="rId3"/>
    <sheet name="CALCULATION" sheetId="1" r:id="rId4"/>
    <sheet name="country" sheetId="2" state="hidden" r:id="rId5"/>
    <sheet name="emissions" sheetId="4" state="hidden" r:id="rId6"/>
    <sheet name="other impacts" sheetId="5" state="hidden" r:id="rId7"/>
    <sheet name="lamptypes" sheetId="3" state="hidden" r:id="rId8"/>
    <sheet name="benchmarks" sheetId="6" state="hidden" r:id="rId9"/>
  </sheets>
  <definedNames>
    <definedName name="_xlnm.Print_Area" localSheetId="3">CALCULATION!$A$1:$M$75</definedName>
    <definedName name="_xlnm.Print_Area" localSheetId="2">'EVALUATION AFTER'!$A$1:$D$36</definedName>
    <definedName name="_xlnm.Print_Area" localSheetId="1">'EVALUATION BEFORE'!$A$1:$D$35</definedName>
    <definedName name="_xlnm.Print_Area" localSheetId="0">'User instructions'!$A$1:$U$36</definedName>
  </definedNames>
  <calcPr calcId="191028"/>
  <pivotCaches>
    <pivotCache cacheId="0" r:id="rId10"/>
    <pivotCache cacheId="1"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7" i="1" l="1"/>
  <c r="AF7" i="1"/>
  <c r="AE8" i="1"/>
  <c r="AF8" i="1"/>
  <c r="AE9" i="1"/>
  <c r="AF9" i="1"/>
  <c r="AE10" i="1"/>
  <c r="AF10" i="1"/>
  <c r="AE11" i="1"/>
  <c r="AF11" i="1"/>
  <c r="V12" i="1"/>
  <c r="W12" i="1"/>
  <c r="X12" i="1"/>
  <c r="W44" i="1"/>
  <c r="W45" i="1"/>
  <c r="C6" i="1" l="1"/>
  <c r="C44" i="1"/>
  <c r="C25" i="1"/>
  <c r="V25" i="1" l="1"/>
  <c r="V42" i="1"/>
  <c r="K11" i="11"/>
  <c r="F12" i="1"/>
  <c r="F20" i="11" l="1"/>
  <c r="M10" i="11" s="1"/>
  <c r="F19" i="11"/>
  <c r="L10" i="11" s="1"/>
  <c r="F16" i="11"/>
  <c r="M11" i="11" s="1"/>
  <c r="F15" i="11"/>
  <c r="L11" i="11" s="1"/>
  <c r="K10" i="11"/>
  <c r="K12" i="11"/>
  <c r="F11" i="11"/>
  <c r="M12" i="11" s="1"/>
  <c r="K13" i="11"/>
  <c r="F10" i="11"/>
  <c r="L12" i="11" s="1"/>
  <c r="F6" i="11"/>
  <c r="M13" i="11" s="1"/>
  <c r="F5" i="11"/>
  <c r="F22" i="11" l="1"/>
  <c r="L13" i="11"/>
  <c r="F23" i="11"/>
  <c r="F24" i="11" s="1"/>
  <c r="B24" i="11" s="1"/>
  <c r="H1" i="1"/>
  <c r="F5" i="7" l="1"/>
  <c r="K10" i="7" l="1"/>
  <c r="K11" i="7"/>
  <c r="K12" i="7"/>
  <c r="K13" i="7"/>
  <c r="F19" i="7"/>
  <c r="L10" i="7" s="1"/>
  <c r="F20" i="7"/>
  <c r="M10" i="7" s="1"/>
  <c r="F16" i="7"/>
  <c r="M11" i="7" s="1"/>
  <c r="F15" i="7"/>
  <c r="L11" i="7" s="1"/>
  <c r="F11" i="7"/>
  <c r="M12" i="7" s="1"/>
  <c r="F10" i="7"/>
  <c r="L12" i="7" s="1"/>
  <c r="F6" i="7"/>
  <c r="L13" i="7"/>
  <c r="F23" i="7" l="1"/>
  <c r="M13" i="7"/>
  <c r="F22" i="7"/>
  <c r="J75" i="1"/>
  <c r="E13" i="1"/>
  <c r="G5" i="2"/>
  <c r="C13" i="1"/>
  <c r="F24" i="7" l="1"/>
  <c r="B24" i="7" s="1"/>
  <c r="H7" i="2"/>
  <c r="G7" i="2" s="1"/>
  <c r="H3" i="2"/>
  <c r="G3" i="2" s="1"/>
  <c r="D4" i="2"/>
  <c r="H4" i="2" s="1"/>
  <c r="G4" i="2" s="1"/>
  <c r="H6" i="2"/>
  <c r="G6" i="2" s="1"/>
  <c r="D13" i="1" s="1"/>
  <c r="C9" i="1" l="1"/>
  <c r="V9" i="1" s="1"/>
  <c r="S6" i="6"/>
  <c r="S7" i="6"/>
  <c r="S8" i="6"/>
  <c r="S9" i="6"/>
  <c r="S10" i="6"/>
  <c r="S11" i="6"/>
  <c r="S12" i="6"/>
  <c r="S13" i="6"/>
  <c r="S14" i="6"/>
  <c r="S15" i="6"/>
  <c r="S16" i="6"/>
  <c r="S17" i="6"/>
  <c r="S18" i="6"/>
  <c r="S19" i="6"/>
  <c r="S20" i="6"/>
  <c r="S21" i="6"/>
  <c r="S22" i="6"/>
  <c r="S23" i="6"/>
  <c r="S24" i="6"/>
  <c r="S25" i="6"/>
  <c r="S27" i="6"/>
  <c r="S5" i="6"/>
  <c r="R6" i="6"/>
  <c r="R7" i="6"/>
  <c r="R8" i="6"/>
  <c r="R9" i="6"/>
  <c r="R10" i="6"/>
  <c r="R11" i="6"/>
  <c r="R12" i="6"/>
  <c r="R13" i="6"/>
  <c r="R14" i="6"/>
  <c r="R15" i="6"/>
  <c r="R16" i="6"/>
  <c r="R17" i="6"/>
  <c r="R18" i="6"/>
  <c r="R19" i="6"/>
  <c r="R20" i="6"/>
  <c r="R21" i="6"/>
  <c r="R22" i="6"/>
  <c r="R23" i="6"/>
  <c r="R24" i="6"/>
  <c r="R25" i="6"/>
  <c r="R27" i="6"/>
  <c r="R5" i="6"/>
  <c r="Q7" i="6"/>
  <c r="Q8" i="6"/>
  <c r="Q9" i="6"/>
  <c r="Q10" i="6"/>
  <c r="Q13" i="6"/>
  <c r="Q18" i="6"/>
  <c r="Q19" i="6"/>
  <c r="Q20" i="6"/>
  <c r="P6" i="6"/>
  <c r="P7" i="6"/>
  <c r="P8" i="6"/>
  <c r="P9" i="6"/>
  <c r="P10" i="6"/>
  <c r="P11" i="6"/>
  <c r="P12" i="6"/>
  <c r="P13" i="6"/>
  <c r="P14" i="6"/>
  <c r="P15" i="6"/>
  <c r="P16" i="6"/>
  <c r="P17" i="6"/>
  <c r="P18" i="6"/>
  <c r="P19" i="6"/>
  <c r="P20" i="6"/>
  <c r="P21" i="6"/>
  <c r="P22" i="6"/>
  <c r="P23" i="6"/>
  <c r="P24" i="6"/>
  <c r="P25" i="6"/>
  <c r="P26" i="6"/>
  <c r="P27" i="6"/>
  <c r="P5" i="6"/>
  <c r="O6" i="6"/>
  <c r="O7" i="6"/>
  <c r="O8" i="6"/>
  <c r="O9" i="6"/>
  <c r="O10" i="6"/>
  <c r="O11" i="6"/>
  <c r="O12" i="6"/>
  <c r="O13" i="6"/>
  <c r="O14" i="6"/>
  <c r="O15" i="6"/>
  <c r="O16" i="6"/>
  <c r="O17" i="6"/>
  <c r="O18" i="6"/>
  <c r="O19" i="6"/>
  <c r="O20" i="6"/>
  <c r="O21" i="6"/>
  <c r="O22" i="6"/>
  <c r="O23" i="6"/>
  <c r="O24" i="6"/>
  <c r="O25" i="6"/>
  <c r="O26" i="6"/>
  <c r="O27" i="6"/>
  <c r="O5" i="6"/>
  <c r="C29" i="1" l="1"/>
  <c r="C49" i="1"/>
  <c r="V50" i="1" s="1"/>
  <c r="C46" i="1"/>
  <c r="C27" i="1"/>
  <c r="F14" i="1"/>
  <c r="D41" i="1"/>
  <c r="D22" i="1"/>
  <c r="F19" i="1" s="1"/>
  <c r="C32" i="1" l="1"/>
  <c r="V30" i="1"/>
  <c r="F41" i="1"/>
  <c r="F40" i="1"/>
  <c r="F39" i="1"/>
  <c r="F38" i="1"/>
  <c r="F37" i="1"/>
  <c r="C52" i="1"/>
  <c r="J38" i="1"/>
  <c r="J39" i="1" s="1"/>
  <c r="J55" i="1"/>
  <c r="J56" i="1" s="1"/>
  <c r="F18" i="1"/>
  <c r="F22" i="1"/>
  <c r="F21" i="1"/>
  <c r="F20" i="1"/>
  <c r="J73" i="1" l="1"/>
  <c r="J74" i="1" s="1"/>
</calcChain>
</file>

<file path=xl/sharedStrings.xml><?xml version="1.0" encoding="utf-8"?>
<sst xmlns="http://schemas.openxmlformats.org/spreadsheetml/2006/main" count="384" uniqueCount="195">
  <si>
    <t>Introduction to LUCIA Economic assessment tool</t>
  </si>
  <si>
    <t>Filling in the CALCULATION sheet</t>
  </si>
  <si>
    <t>Navigating and printing the document</t>
  </si>
  <si>
    <r>
      <t xml:space="preserve">The purpose of </t>
    </r>
    <r>
      <rPr>
        <b/>
        <sz val="11"/>
        <color theme="1"/>
        <rFont val="Calibri"/>
        <family val="2"/>
        <scheme val="minor"/>
      </rPr>
      <t>LUCIA economic assement tool</t>
    </r>
    <r>
      <rPr>
        <sz val="11"/>
        <color theme="1"/>
        <rFont val="Calibri"/>
        <family val="2"/>
        <scheme val="minor"/>
      </rPr>
      <t xml:space="preserve"> is to help municipalities in indicative assessment of economic and environmental impacts related to investments in public outdoor lighting. Notably, the impacts of a transition from sodium or hallide based luminaires to smart Light Emitting Diode (LED) luminaires can be studied. The tool helps assessing electricity consumption before and after the investment. Furthermore, the tool also gives information about carbon dioxide (CO2) emissions.</t>
    </r>
  </si>
  <si>
    <t xml:space="preserve">In the EVALUATION sheet you will find a qualitative assessment (yes/no). Questions are organized in four themes, corresponding to the four Lucia economic factsheets. Please select the answer that best suits to your municipality. Evaluaton before describes the current situation. Evaluation before describes the situation after implementation of a LED program. Please note that you will get results by solely selecting yes or no answers from the drop down menu. </t>
  </si>
  <si>
    <t>Calculation sheet has many fields for filing in data. These fields are highlighted with yellow color. You may fill in exact numbers if available but also estimations are helpful and make the calculations more accurate. The tool is indicative and the results should not be used as facts but rather as sophisticated estimations. These estimations are designer for supporting you to evaluate economical feasibility of an investment and more accurate numbers will be achieved in lighting masterplans and detail plans. The ammount of street lightning solutions (LT1 - LT4) cannot be changed, but "other" can be selected. Then user needs to provide value W / lamp.</t>
  </si>
  <si>
    <r>
      <t xml:space="preserve">For those users who are not very familiar with excel it is recommended to use the document in Page Layout view that can be found under </t>
    </r>
    <r>
      <rPr>
        <b/>
        <sz val="11"/>
        <color theme="1"/>
        <rFont val="Calibri"/>
        <family val="2"/>
        <scheme val="minor"/>
      </rPr>
      <t xml:space="preserve">View </t>
    </r>
    <r>
      <rPr>
        <sz val="11"/>
        <color theme="1"/>
        <rFont val="Calibri"/>
        <family val="2"/>
        <scheme val="minor"/>
      </rPr>
      <t xml:space="preserve">from the upper ribbon (see the image below). The output of the tool is the printed document of the results. You can ensure a good printing result by selecting </t>
    </r>
    <r>
      <rPr>
        <b/>
        <sz val="11"/>
        <color theme="1"/>
        <rFont val="Calibri"/>
        <family val="2"/>
        <scheme val="minor"/>
      </rPr>
      <t>Print Entire Workbook</t>
    </r>
    <r>
      <rPr>
        <sz val="11"/>
        <color theme="1"/>
        <rFont val="Calibri"/>
        <family val="2"/>
        <scheme val="minor"/>
      </rPr>
      <t xml:space="preserve"> option in Print Settings. It is possible to select specific pages, e.g. the graphs. The background data does not print with the workbook.</t>
    </r>
  </si>
  <si>
    <t>Use of the tool is recommended for municipalities where investments in public outdoor lighting are actual. The tool provides visual charts and diagrams that help understanding the potential benefits of the investment. The report can be printed out as a paper copy or PDF for dissemination or further use.</t>
  </si>
  <si>
    <t>The results will become more precise when additional data is given in the calculation sheet. You can fill in all the numbers that you know, e.g. population, number of different types of lighting fixtures, current electricity price per kWh etc.. Print the document when ready by using the print entire workbook selection.</t>
  </si>
  <si>
    <t>PRINCIPLE OF LUCIA ECONOMIC ASSESMENT TOOL</t>
  </si>
  <si>
    <t>SELECTING YES or NO in EVALUATION BEFORE AND AFTER SHEETS</t>
  </si>
  <si>
    <t>The positions of drop-down menus</t>
  </si>
  <si>
    <t>Click with lefr mouse button and select.</t>
  </si>
  <si>
    <t>The results will be visualized in two charts.</t>
  </si>
  <si>
    <t>EVALUATION BEFORE AND AFTER SHEETS</t>
  </si>
  <si>
    <t>FILLING IN INFORMATION BY USING THE CALCULATION SHEET</t>
  </si>
  <si>
    <r>
      <rPr>
        <b/>
        <sz val="11"/>
        <color theme="1"/>
        <rFont val="Calibri"/>
        <family val="2"/>
        <scheme val="minor"/>
      </rPr>
      <t>EVALUATION BEFORE</t>
    </r>
    <r>
      <rPr>
        <sz val="11"/>
        <color theme="1"/>
        <rFont val="Calibri"/>
        <family val="2"/>
        <scheme val="minor"/>
      </rPr>
      <t xml:space="preserve"> and </t>
    </r>
    <r>
      <rPr>
        <b/>
        <sz val="11"/>
        <color theme="1"/>
        <rFont val="Calibri"/>
        <family val="2"/>
        <scheme val="minor"/>
      </rPr>
      <t>AFTER</t>
    </r>
    <r>
      <rPr>
        <sz val="11"/>
        <color theme="1"/>
        <rFont val="Calibri"/>
        <family val="2"/>
        <scheme val="minor"/>
      </rPr>
      <t xml:space="preserve"> sheets provide an overview of the state-of-the-art situation of the organization in respect to lighting investments. Evaluation sheets address four distinct themes:</t>
    </r>
  </si>
  <si>
    <t>Calculation sheet has four different topics that help to contextualize the calculations to your municipality. It is recommendable to use some time in calculating and verifying the values to improve the accuracy of the assessment. Calculation sheet address following themes:</t>
  </si>
  <si>
    <t xml:space="preserve">1. Smart urban lighting and economic strategic planning </t>
  </si>
  <si>
    <t>1. Bacground information</t>
  </si>
  <si>
    <t>2. Smart urban lighting and project finance</t>
  </si>
  <si>
    <t>2. Current situation on the location</t>
  </si>
  <si>
    <t>3. Life cycle, waste and pollution in Smart urban lighting.</t>
  </si>
  <si>
    <t>3. Planned solution on the location</t>
  </si>
  <si>
    <t>4. Multifunctional technology and new business models in Smart Urban Lightning</t>
  </si>
  <si>
    <t>4. Non-economic benefits</t>
  </si>
  <si>
    <t>Evaluation sheets support quick review on the current situation. The aim of the evaluation after sheet is to set targets for public outdoor lighting policy e.g. a project or a program. You will find more information in the LUCIA project factsheets.</t>
  </si>
  <si>
    <t>You may start using the tool with incomplete data and make updates when better data is available. The tool provides background data for the calculations. Note that the charts update dynamically based on the given data.</t>
  </si>
  <si>
    <t>Initial project evaluation: self-assessment according to the LUCIA economic factsheets</t>
  </si>
  <si>
    <t>*please, see the LUCIA EU Interreg Project Economic Aspects of Smart Lighting Report and Factsheets for backgroung information</t>
  </si>
  <si>
    <t>Situation now</t>
  </si>
  <si>
    <t>Before</t>
  </si>
  <si>
    <t>1.1 Energy consumption from urban lighting is monitored as a separate item.</t>
  </si>
  <si>
    <t>yes</t>
  </si>
  <si>
    <t>1.2 The proposed project's expected (before) / actual (after implementaion) energy savings are known.</t>
  </si>
  <si>
    <t>no</t>
  </si>
  <si>
    <t>done</t>
  </si>
  <si>
    <t>1.3 A calendar for the transition to sustaianble energy production and the trend in electricity price is known.</t>
  </si>
  <si>
    <t>to do</t>
  </si>
  <si>
    <t>2.1 Either payback time or Net Present Value are calculated for the project</t>
  </si>
  <si>
    <r>
      <t xml:space="preserve">2.2 Innovative </t>
    </r>
    <r>
      <rPr>
        <sz val="11"/>
        <rFont val="Calibri"/>
        <family val="2"/>
        <scheme val="minor"/>
      </rPr>
      <t>and green procurement is used.</t>
    </r>
  </si>
  <si>
    <t>2.3 Alternative finance models are considered as an option (besides own budget).</t>
  </si>
  <si>
    <t>3.1 Whole life cycle costs are evaluated as part of project planning for urban lighting investments.</t>
  </si>
  <si>
    <t>3.2 Life cycle assessment (LCA, the impact in the environment) is considered (before project) / measured (after)</t>
  </si>
  <si>
    <t>3.3 Avoidng rebound effects and measures to avoid all unnecesary lighting are part of the project goals.</t>
  </si>
  <si>
    <t>4.1 The business model canvas or a similar tool is used to engage stakeholders in smart service development.</t>
  </si>
  <si>
    <t>4.2 A multifunctional lampposts and new revenue models are considered as an option.</t>
  </si>
  <si>
    <t>Project evaluation: self-assessment according to the LUCIA economic factsheets</t>
  </si>
  <si>
    <t>Situation after</t>
  </si>
  <si>
    <t>after</t>
  </si>
  <si>
    <r>
      <t xml:space="preserve">Background information </t>
    </r>
    <r>
      <rPr>
        <b/>
        <sz val="16"/>
        <color rgb="FFFF0000"/>
        <rFont val="Calibri"/>
        <family val="2"/>
        <scheme val="minor"/>
      </rPr>
      <t/>
    </r>
  </si>
  <si>
    <t>NOTE: fill red if known</t>
  </si>
  <si>
    <t>Project  name</t>
  </si>
  <si>
    <t>Country</t>
  </si>
  <si>
    <t>Finland</t>
  </si>
  <si>
    <t>Population in the area</t>
  </si>
  <si>
    <t>inhab.</t>
  </si>
  <si>
    <t>How many hours per year do you operate your lighting?</t>
  </si>
  <si>
    <t>hours / year</t>
  </si>
  <si>
    <t>Current situation in the location</t>
  </si>
  <si>
    <t>Planned solution in the location</t>
  </si>
  <si>
    <t>low-pressure sodium (“LPS”)</t>
  </si>
  <si>
    <t>Default by country</t>
  </si>
  <si>
    <t>If known:</t>
  </si>
  <si>
    <t>high-pressure sodium (“HPS”)</t>
  </si>
  <si>
    <t>Electricity costs €/100 kWh</t>
  </si>
  <si>
    <t>metal halide ("HID &amp; HQL")</t>
  </si>
  <si>
    <t>light emitting diodes (“LEDs”)</t>
  </si>
  <si>
    <t>Conventional thermal</t>
  </si>
  <si>
    <t>Renewable</t>
  </si>
  <si>
    <t>Nuclear</t>
  </si>
  <si>
    <t>total, %</t>
  </si>
  <si>
    <t>other</t>
  </si>
  <si>
    <t>Electricity energy production if known, %</t>
  </si>
  <si>
    <t>Electricity energy production by country average, %</t>
  </si>
  <si>
    <t>Street lightning</t>
  </si>
  <si>
    <t>Lamp type</t>
  </si>
  <si>
    <t>Amount of lamps (pc)</t>
  </si>
  <si>
    <t>W / lamp if known</t>
  </si>
  <si>
    <t>%</t>
  </si>
  <si>
    <t>LT1</t>
  </si>
  <si>
    <t>LT2</t>
  </si>
  <si>
    <t>LT3</t>
  </si>
  <si>
    <t>LT4</t>
  </si>
  <si>
    <t>total</t>
  </si>
  <si>
    <t xml:space="preserve">Current electricity consuption calculated </t>
  </si>
  <si>
    <t>kWh / year</t>
  </si>
  <si>
    <t>Current electricity consuption</t>
  </si>
  <si>
    <t xml:space="preserve">Current electricity consuption if known </t>
  </si>
  <si>
    <t>Current  emissions</t>
  </si>
  <si>
    <t>tCO2eq / year</t>
  </si>
  <si>
    <t>Costs electricity, calculated</t>
  </si>
  <si>
    <t>€  / year</t>
  </si>
  <si>
    <t>Costs electricity, if known</t>
  </si>
  <si>
    <t>Costs electricity</t>
  </si>
  <si>
    <t>Costs, maintanance</t>
  </si>
  <si>
    <t>Operating costs, total</t>
  </si>
  <si>
    <t>Energy saving:</t>
  </si>
  <si>
    <t>Energy saving per inhab.:</t>
  </si>
  <si>
    <t>Future electricity consuption</t>
  </si>
  <si>
    <t xml:space="preserve">Future electricity consuption calculated </t>
  </si>
  <si>
    <t>positive</t>
  </si>
  <si>
    <t xml:space="preserve">Future electricity consuption if known  </t>
  </si>
  <si>
    <t>negative</t>
  </si>
  <si>
    <t>Future  emissions</t>
  </si>
  <si>
    <t>Investment costs</t>
  </si>
  <si>
    <t>€</t>
  </si>
  <si>
    <t>€ / year</t>
  </si>
  <si>
    <t>Costs (20 yrs), total</t>
  </si>
  <si>
    <t>Non-economic benefits</t>
  </si>
  <si>
    <t>select answer</t>
  </si>
  <si>
    <t>CO2eq emission saving:</t>
  </si>
  <si>
    <t>Does the proposed solution improve safety compare to the current situation?</t>
  </si>
  <si>
    <t>CO2eq emissionsaving per inhab.:</t>
  </si>
  <si>
    <t>Is there any art/urban design feature involved?</t>
  </si>
  <si>
    <t>Does the solution improve the sittuation on light pollution?</t>
  </si>
  <si>
    <t>Does the solution include any smart features (navigation, commerce, charging)?</t>
  </si>
  <si>
    <t>Are there any positive ecological impacts on animal or plant population (bats, insects, etc.)</t>
  </si>
  <si>
    <t>Operating costs saving:</t>
  </si>
  <si>
    <t>Operating costs saving per inhab.:</t>
  </si>
  <si>
    <t>Investment:</t>
  </si>
  <si>
    <t>€ / year (20 yrs)</t>
  </si>
  <si>
    <t>https://ec.europa.eu/eurostat/statistics-explained/index.php?title=Electricity_generation_statistics_%E2%80%93_first_results</t>
  </si>
  <si>
    <t>country</t>
  </si>
  <si>
    <t>Eenrgy costs €/100 kWh (https://ec.europa.eu/eurostat/documents/2995521/8489679/8-29112017-AP-EN.pdf/600c794f-c0d8-4b33-b6d9-69e0489409b7)</t>
  </si>
  <si>
    <t>conventional thermal</t>
  </si>
  <si>
    <t>hydro</t>
  </si>
  <si>
    <t>nuclear</t>
  </si>
  <si>
    <t>renewables</t>
  </si>
  <si>
    <t>other renewables</t>
  </si>
  <si>
    <t>Russia</t>
  </si>
  <si>
    <t>Estonia</t>
  </si>
  <si>
    <t>Germany</t>
  </si>
  <si>
    <t>Latvia</t>
  </si>
  <si>
    <t>gCO2ekv/kWh</t>
  </si>
  <si>
    <t>Fossil</t>
  </si>
  <si>
    <t>answers</t>
  </si>
  <si>
    <t>type</t>
  </si>
  <si>
    <t>LPS</t>
  </si>
  <si>
    <t>HPS</t>
  </si>
  <si>
    <t>LED</t>
  </si>
  <si>
    <t>HQL</t>
  </si>
  <si>
    <t>Total installed el capacity before kW</t>
  </si>
  <si>
    <t>Total installed el capacity after kW</t>
  </si>
  <si>
    <t>Total number of lamps before</t>
  </si>
  <si>
    <t>Total number of lamps after</t>
  </si>
  <si>
    <t>Lamp type before</t>
  </si>
  <si>
    <t>Lamptype after</t>
  </si>
  <si>
    <t>Annual el consumption kWh before</t>
  </si>
  <si>
    <t>Annual el consumption kWh after</t>
  </si>
  <si>
    <t>Annual el costs before €</t>
  </si>
  <si>
    <t>Annual el costs after €</t>
  </si>
  <si>
    <t>Annual maintanence costs before €</t>
  </si>
  <si>
    <t>Annual maintanence costs after €</t>
  </si>
  <si>
    <t>Annual el consumption kWh saving coef</t>
  </si>
  <si>
    <t>Annual el cost € coef</t>
  </si>
  <si>
    <t>Annual maintanence costs € coef</t>
  </si>
  <si>
    <t>el consumpion kWh per lamp before</t>
  </si>
  <si>
    <t>el consumpion kWh per lamp after</t>
  </si>
  <si>
    <t>Gunskirchen, Upper Austria</t>
  </si>
  <si>
    <t>Bad Schallerbach, Upper Austria</t>
  </si>
  <si>
    <t>Antiesenhofen</t>
  </si>
  <si>
    <t>mix</t>
  </si>
  <si>
    <t>Rohrbach-Berg</t>
  </si>
  <si>
    <t>Fluorescent</t>
  </si>
  <si>
    <t>Rainbach</t>
  </si>
  <si>
    <t>Wels</t>
  </si>
  <si>
    <t>Vrbovec</t>
  </si>
  <si>
    <t>Kostrena</t>
  </si>
  <si>
    <t>HPM</t>
  </si>
  <si>
    <t>Kilkenny City</t>
  </si>
  <si>
    <t>Demir Kapija</t>
  </si>
  <si>
    <t>Gdansk-Zaspa</t>
  </si>
  <si>
    <t>Gdansk Sowa 1</t>
  </si>
  <si>
    <t>Gdansk Sowa 2</t>
  </si>
  <si>
    <t>Santander</t>
  </si>
  <si>
    <t>Ribaforada</t>
  </si>
  <si>
    <t>Cabanillas</t>
  </si>
  <si>
    <t>Smeby</t>
  </si>
  <si>
    <t>Svensknabben</t>
  </si>
  <si>
    <t>HID</t>
  </si>
  <si>
    <t>Valfisken</t>
  </si>
  <si>
    <t>Linsdal</t>
  </si>
  <si>
    <t>Fischer Brot</t>
  </si>
  <si>
    <t>Fluorescent + HQL</t>
  </si>
  <si>
    <t>DPD Austria</t>
  </si>
  <si>
    <t>Pink Austria</t>
  </si>
  <si>
    <t>Row Labels</t>
  </si>
  <si>
    <t>Average of Annual el consumption saving coef</t>
  </si>
  <si>
    <t>Average of Annual el cost coef</t>
  </si>
  <si>
    <t>Average of Annual maintanence costs coef</t>
  </si>
  <si>
    <t>Average of el consumpion per lamp before</t>
  </si>
  <si>
    <t>Grand Total</t>
  </si>
  <si>
    <t>Average of el consumpion per lamp after</t>
  </si>
  <si>
    <t>Pilot project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</si>
</sst>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
    <numFmt numFmtId="165" formatCode="#,##0.000"/>
    <numFmt numFmtId="166" formatCode="0.0"/>
    <numFmt numFmtId="167" formatCode="#,##0.0"/>
  </numFmts>
  <fonts count="22"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6"/>
      <color theme="0"/>
      <name val="Calibri"/>
      <family val="2"/>
      <scheme val="minor"/>
    </font>
    <font>
      <i/>
      <sz val="11"/>
      <color rgb="FF0070C0"/>
      <name val="Calibri"/>
      <family val="2"/>
      <scheme val="minor"/>
    </font>
    <font>
      <b/>
      <sz val="11"/>
      <color rgb="FF0070C0"/>
      <name val="Calibri"/>
      <family val="2"/>
      <scheme val="minor"/>
    </font>
    <font>
      <b/>
      <sz val="11"/>
      <name val="Calibri"/>
      <family val="2"/>
      <scheme val="minor"/>
    </font>
    <font>
      <sz val="11"/>
      <color rgb="FFC00000"/>
      <name val="Calibri"/>
      <family val="2"/>
      <scheme val="minor"/>
    </font>
    <font>
      <i/>
      <sz val="11"/>
      <color rgb="FFC00000"/>
      <name val="Calibri"/>
      <family val="2"/>
      <scheme val="minor"/>
    </font>
    <font>
      <sz val="11"/>
      <color rgb="FF505050"/>
      <name val="Calibri"/>
      <family val="2"/>
      <scheme val="minor"/>
    </font>
    <font>
      <b/>
      <sz val="10"/>
      <color rgb="FF505050"/>
      <name val="Verdana"/>
      <family val="2"/>
    </font>
    <font>
      <u/>
      <sz val="11"/>
      <color theme="10"/>
      <name val="Calibri"/>
      <family val="2"/>
      <scheme val="minor"/>
    </font>
    <font>
      <b/>
      <sz val="16"/>
      <color rgb="FFFF0000"/>
      <name val="Calibri"/>
      <family val="2"/>
      <scheme val="minor"/>
    </font>
    <font>
      <b/>
      <sz val="11"/>
      <color rgb="FFC00000"/>
      <name val="Calibri"/>
      <family val="2"/>
      <scheme val="minor"/>
    </font>
    <font>
      <b/>
      <sz val="12"/>
      <color theme="1"/>
      <name val="Calibri"/>
      <family val="2"/>
      <scheme val="minor"/>
    </font>
    <font>
      <b/>
      <sz val="14"/>
      <color theme="0"/>
      <name val="Calibri"/>
      <family val="2"/>
      <scheme val="minor"/>
    </font>
    <font>
      <b/>
      <sz val="16"/>
      <name val="Calibri"/>
      <family val="2"/>
      <scheme val="minor"/>
    </font>
    <font>
      <b/>
      <sz val="9"/>
      <color rgb="FFFF0000"/>
      <name val="Calibri"/>
      <family val="2"/>
      <scheme val="minor"/>
    </font>
    <font>
      <b/>
      <sz val="10"/>
      <color rgb="FFFF0000"/>
      <name val="Calibri"/>
      <family val="2"/>
      <scheme val="minor"/>
    </font>
  </fonts>
  <fills count="5">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152">
    <xf numFmtId="0" fontId="0" fillId="0" borderId="0" xfId="0"/>
    <xf numFmtId="0" fontId="3" fillId="0" borderId="0" xfId="0" applyFont="1"/>
    <xf numFmtId="0" fontId="3" fillId="0" borderId="1" xfId="0" applyFont="1" applyBorder="1" applyAlignment="1">
      <alignment horizontal="center"/>
    </xf>
    <xf numFmtId="3" fontId="9" fillId="0" borderId="1" xfId="0" applyNumberFormat="1" applyFont="1" applyBorder="1" applyAlignment="1">
      <alignment horizontal="center"/>
    </xf>
    <xf numFmtId="0" fontId="9" fillId="0" borderId="1" xfId="0" applyFont="1" applyBorder="1" applyAlignment="1">
      <alignment horizontal="center"/>
    </xf>
    <xf numFmtId="0" fontId="0" fillId="3" borderId="0" xfId="0" applyFill="1"/>
    <xf numFmtId="0" fontId="4" fillId="3" borderId="0" xfId="0" applyFont="1" applyFill="1"/>
    <xf numFmtId="0" fontId="12" fillId="0" borderId="0" xfId="0" applyFont="1"/>
    <xf numFmtId="0" fontId="13" fillId="0" borderId="0" xfId="0" applyFont="1"/>
    <xf numFmtId="2" fontId="0" fillId="0" borderId="0" xfId="0" applyNumberFormat="1"/>
    <xf numFmtId="1" fontId="0" fillId="0" borderId="0" xfId="0" applyNumberFormat="1"/>
    <xf numFmtId="166" fontId="0" fillId="0" borderId="0" xfId="0" applyNumberFormat="1"/>
    <xf numFmtId="0" fontId="0" fillId="0" borderId="0" xfId="0" pivotButton="1"/>
    <xf numFmtId="0" fontId="0" fillId="0" borderId="0" xfId="0" applyAlignment="1">
      <alignment horizontal="left"/>
    </xf>
    <xf numFmtId="0" fontId="0" fillId="3" borderId="0" xfId="0" applyFill="1" applyAlignment="1">
      <alignment horizontal="center"/>
    </xf>
    <xf numFmtId="0" fontId="4" fillId="3" borderId="0" xfId="0" applyFont="1" applyFill="1" applyBorder="1"/>
    <xf numFmtId="0" fontId="5" fillId="3" borderId="0" xfId="0" applyFont="1" applyFill="1"/>
    <xf numFmtId="9" fontId="3" fillId="3" borderId="0" xfId="0" applyNumberFormat="1" applyFont="1" applyFill="1" applyAlignment="1">
      <alignment horizontal="right" indent="34"/>
    </xf>
    <xf numFmtId="9" fontId="17" fillId="3" borderId="0" xfId="0" applyNumberFormat="1" applyFont="1" applyFill="1" applyAlignment="1">
      <alignment horizontal="left"/>
    </xf>
    <xf numFmtId="0" fontId="5" fillId="3" borderId="0" xfId="0" applyFont="1" applyFill="1" applyBorder="1"/>
    <xf numFmtId="0" fontId="4" fillId="2" borderId="1" xfId="0" applyFont="1" applyFill="1" applyBorder="1" applyAlignment="1">
      <alignment wrapText="1"/>
    </xf>
    <xf numFmtId="0" fontId="0" fillId="0" borderId="1" xfId="0" applyBorder="1" applyAlignment="1">
      <alignment wrapText="1"/>
    </xf>
    <xf numFmtId="0" fontId="4" fillId="3" borderId="0" xfId="0" applyFont="1" applyFill="1" applyAlignment="1">
      <alignment wrapText="1"/>
    </xf>
    <xf numFmtId="0" fontId="0" fillId="0" borderId="2" xfId="0" applyBorder="1" applyAlignment="1">
      <alignment wrapText="1"/>
    </xf>
    <xf numFmtId="0" fontId="5" fillId="0" borderId="1" xfId="0" applyFont="1" applyBorder="1" applyAlignment="1">
      <alignment wrapText="1"/>
    </xf>
    <xf numFmtId="0" fontId="0" fillId="3" borderId="0" xfId="0" applyFill="1" applyAlignment="1">
      <alignment wrapText="1"/>
    </xf>
    <xf numFmtId="0" fontId="4" fillId="2" borderId="0" xfId="0" applyFont="1" applyFill="1" applyBorder="1" applyAlignment="1">
      <alignment wrapText="1"/>
    </xf>
    <xf numFmtId="0" fontId="4" fillId="2" borderId="2" xfId="0" applyFont="1" applyFill="1" applyBorder="1" applyAlignment="1">
      <alignment wrapText="1"/>
    </xf>
    <xf numFmtId="0" fontId="4" fillId="2" borderId="4" xfId="0" applyFont="1" applyFill="1" applyBorder="1" applyAlignment="1">
      <alignment wrapText="1"/>
    </xf>
    <xf numFmtId="0" fontId="3" fillId="3" borderId="4" xfId="0" applyFont="1" applyFill="1" applyBorder="1" applyAlignment="1">
      <alignment horizontal="center" wrapText="1"/>
    </xf>
    <xf numFmtId="0" fontId="4" fillId="3" borderId="4" xfId="0" applyFont="1" applyFill="1" applyBorder="1" applyAlignment="1">
      <alignment horizontal="center" wrapText="1"/>
    </xf>
    <xf numFmtId="0" fontId="0" fillId="3" borderId="4" xfId="0" applyFill="1" applyBorder="1" applyAlignment="1">
      <alignment wrapText="1"/>
    </xf>
    <xf numFmtId="0" fontId="0" fillId="0" borderId="0" xfId="0" applyAlignment="1">
      <alignment wrapText="1"/>
    </xf>
    <xf numFmtId="0" fontId="10" fillId="4" borderId="4" xfId="0" applyFont="1" applyFill="1" applyBorder="1" applyAlignment="1" applyProtection="1">
      <alignment horizontal="center" wrapText="1"/>
      <protection locked="0"/>
    </xf>
    <xf numFmtId="3" fontId="5" fillId="0" borderId="2" xfId="0" applyNumberFormat="1" applyFont="1" applyBorder="1" applyProtection="1">
      <protection locked="0"/>
    </xf>
    <xf numFmtId="3" fontId="0" fillId="0" borderId="2" xfId="0" applyNumberFormat="1" applyBorder="1" applyProtection="1">
      <protection locked="0"/>
    </xf>
    <xf numFmtId="0" fontId="0" fillId="3" borderId="0" xfId="0" applyFill="1" applyBorder="1"/>
    <xf numFmtId="0" fontId="0" fillId="3" borderId="0" xfId="0" applyFill="1" applyBorder="1" applyAlignment="1">
      <alignment horizontal="center"/>
    </xf>
    <xf numFmtId="3" fontId="5" fillId="0" borderId="2" xfId="0" applyNumberFormat="1" applyFont="1" applyBorder="1" applyAlignment="1" applyProtection="1">
      <alignment vertical="center"/>
      <protection locked="0"/>
    </xf>
    <xf numFmtId="1" fontId="5" fillId="0" borderId="2" xfId="0" applyNumberFormat="1" applyFont="1" applyFill="1" applyBorder="1" applyAlignment="1" applyProtection="1">
      <alignment horizontal="center" vertical="center"/>
      <protection locked="0"/>
    </xf>
    <xf numFmtId="49" fontId="0" fillId="3" borderId="0" xfId="0" applyNumberFormat="1" applyFill="1"/>
    <xf numFmtId="49" fontId="3" fillId="3" borderId="0" xfId="0" applyNumberFormat="1" applyFont="1" applyFill="1"/>
    <xf numFmtId="49" fontId="0" fillId="3" borderId="0" xfId="0" applyNumberFormat="1" applyFill="1" applyAlignment="1">
      <alignment wrapText="1"/>
    </xf>
    <xf numFmtId="0" fontId="3" fillId="3" borderId="0" xfId="0" applyFont="1" applyFill="1" applyAlignment="1">
      <alignment wrapText="1"/>
    </xf>
    <xf numFmtId="49" fontId="0" fillId="3" borderId="0" xfId="0" applyNumberFormat="1" applyFill="1" applyAlignment="1">
      <alignment horizontal="right"/>
    </xf>
    <xf numFmtId="49" fontId="0" fillId="3" borderId="0" xfId="0" applyNumberFormat="1" applyFill="1" applyAlignment="1">
      <alignment horizontal="left" indent="5"/>
    </xf>
    <xf numFmtId="0" fontId="3" fillId="3" borderId="0" xfId="0" applyFont="1" applyFill="1" applyBorder="1"/>
    <xf numFmtId="0" fontId="4" fillId="3" borderId="0" xfId="0" applyFont="1" applyFill="1" applyBorder="1" applyAlignment="1" applyProtection="1">
      <alignment horizontal="center"/>
    </xf>
    <xf numFmtId="0" fontId="4" fillId="3" borderId="0" xfId="0" applyFont="1" applyFill="1" applyBorder="1" applyProtection="1"/>
    <xf numFmtId="0" fontId="1" fillId="3" borderId="0" xfId="0" applyFont="1" applyFill="1" applyBorder="1" applyProtection="1"/>
    <xf numFmtId="9" fontId="4" fillId="3" borderId="0" xfId="0" applyNumberFormat="1" applyFont="1" applyFill="1" applyBorder="1" applyProtection="1"/>
    <xf numFmtId="0" fontId="5" fillId="3" borderId="0" xfId="0" applyFont="1" applyFill="1" applyBorder="1" applyProtection="1"/>
    <xf numFmtId="0" fontId="0" fillId="3" borderId="0" xfId="0" applyFont="1" applyFill="1" applyBorder="1" applyProtection="1"/>
    <xf numFmtId="0" fontId="0" fillId="3" borderId="0" xfId="0" applyFill="1" applyBorder="1" applyProtection="1"/>
    <xf numFmtId="3" fontId="1" fillId="2" borderId="0" xfId="0" applyNumberFormat="1" applyFont="1" applyFill="1" applyBorder="1" applyProtection="1"/>
    <xf numFmtId="3" fontId="1" fillId="2" borderId="0" xfId="0" applyNumberFormat="1" applyFont="1" applyFill="1" applyBorder="1" applyAlignment="1" applyProtection="1">
      <alignment vertical="center"/>
    </xf>
    <xf numFmtId="165" fontId="1" fillId="2" borderId="0" xfId="0" applyNumberFormat="1" applyFont="1" applyFill="1" applyBorder="1" applyAlignment="1" applyProtection="1">
      <alignment vertical="center"/>
    </xf>
    <xf numFmtId="0" fontId="0" fillId="3" borderId="0" xfId="0" applyFill="1" applyProtection="1"/>
    <xf numFmtId="0" fontId="4" fillId="2" borderId="0" xfId="0" applyFont="1" applyFill="1" applyBorder="1" applyProtection="1"/>
    <xf numFmtId="0" fontId="8" fillId="2" borderId="0" xfId="0" applyFont="1" applyFill="1" applyBorder="1" applyProtection="1"/>
    <xf numFmtId="0" fontId="0" fillId="3" borderId="0" xfId="0" applyFill="1" applyAlignment="1" applyProtection="1">
      <alignment horizontal="center"/>
    </xf>
    <xf numFmtId="0" fontId="5" fillId="3" borderId="0" xfId="0" applyFont="1" applyFill="1" applyProtection="1"/>
    <xf numFmtId="0" fontId="4" fillId="3" borderId="0" xfId="0" applyFont="1" applyFill="1" applyProtection="1"/>
    <xf numFmtId="0" fontId="20" fillId="0" borderId="0" xfId="0" applyFont="1" applyAlignment="1">
      <alignment vertical="top" wrapText="1"/>
    </xf>
    <xf numFmtId="0" fontId="21" fillId="0" borderId="0" xfId="0" applyFont="1" applyAlignment="1">
      <alignment vertical="top" wrapText="1"/>
    </xf>
    <xf numFmtId="0" fontId="0" fillId="2" borderId="1" xfId="0" applyFill="1" applyBorder="1" applyProtection="1"/>
    <xf numFmtId="0" fontId="19" fillId="3" borderId="0" xfId="0" applyFont="1" applyFill="1" applyBorder="1" applyAlignment="1" applyProtection="1">
      <alignment horizontal="center"/>
    </xf>
    <xf numFmtId="0" fontId="2" fillId="3" borderId="0" xfId="0" applyFont="1" applyFill="1" applyProtection="1"/>
    <xf numFmtId="0" fontId="3" fillId="0" borderId="2" xfId="0" applyFont="1" applyBorder="1" applyAlignment="1" applyProtection="1">
      <alignment horizontal="right" wrapText="1"/>
    </xf>
    <xf numFmtId="0" fontId="11" fillId="3" borderId="0" xfId="0" applyFont="1" applyFill="1" applyAlignment="1" applyProtection="1"/>
    <xf numFmtId="0" fontId="0" fillId="0" borderId="0" xfId="0" applyFill="1" applyProtection="1"/>
    <xf numFmtId="0" fontId="3" fillId="0" borderId="1" xfId="0" applyFont="1" applyBorder="1" applyAlignment="1" applyProtection="1">
      <alignment horizontal="right" wrapText="1"/>
    </xf>
    <xf numFmtId="0" fontId="0" fillId="0" borderId="2" xfId="0" applyBorder="1" applyProtection="1"/>
    <xf numFmtId="0" fontId="0" fillId="0" borderId="0" xfId="0" applyProtection="1"/>
    <xf numFmtId="0" fontId="3" fillId="3" borderId="0" xfId="0" applyFont="1" applyFill="1" applyAlignment="1" applyProtection="1">
      <alignment horizontal="right" wrapText="1"/>
    </xf>
    <xf numFmtId="3" fontId="11" fillId="3" borderId="0" xfId="0" applyNumberFormat="1" applyFont="1" applyFill="1" applyProtection="1"/>
    <xf numFmtId="3" fontId="9" fillId="0" borderId="1" xfId="0" applyNumberFormat="1" applyFont="1" applyBorder="1" applyAlignment="1" applyProtection="1">
      <alignment horizontal="center"/>
    </xf>
    <xf numFmtId="0" fontId="9" fillId="0" borderId="1" xfId="0" applyFont="1" applyBorder="1" applyAlignment="1" applyProtection="1">
      <alignment horizontal="center"/>
    </xf>
    <xf numFmtId="0" fontId="3" fillId="0" borderId="0" xfId="0" applyFont="1" applyAlignment="1" applyProtection="1">
      <alignment horizontal="right" wrapText="1"/>
    </xf>
    <xf numFmtId="167" fontId="5" fillId="0" borderId="0" xfId="0" applyNumberFormat="1" applyFont="1" applyAlignment="1" applyProtection="1">
      <alignment vertical="center"/>
    </xf>
    <xf numFmtId="3" fontId="7" fillId="3" borderId="0" xfId="0" applyNumberFormat="1" applyFont="1" applyFill="1" applyProtection="1"/>
    <xf numFmtId="0" fontId="3" fillId="0" borderId="1" xfId="0" applyFont="1" applyFill="1" applyBorder="1" applyAlignment="1" applyProtection="1">
      <alignment horizontal="center"/>
    </xf>
    <xf numFmtId="0" fontId="3" fillId="0" borderId="1" xfId="0" applyFont="1" applyFill="1" applyBorder="1" applyAlignment="1" applyProtection="1">
      <alignment horizontal="right"/>
    </xf>
    <xf numFmtId="0" fontId="0" fillId="3" borderId="2" xfId="0" applyFill="1" applyBorder="1" applyAlignment="1" applyProtection="1">
      <alignment horizontal="center" vertical="center"/>
    </xf>
    <xf numFmtId="0" fontId="0" fillId="0" borderId="2" xfId="0" applyFill="1" applyBorder="1" applyAlignment="1" applyProtection="1">
      <alignment horizontal="center"/>
    </xf>
    <xf numFmtId="0" fontId="0" fillId="3" borderId="0" xfId="0" applyFill="1" applyAlignment="1" applyProtection="1">
      <alignment wrapText="1"/>
    </xf>
    <xf numFmtId="0" fontId="3" fillId="0" borderId="1" xfId="0" applyFont="1" applyBorder="1" applyAlignment="1" applyProtection="1">
      <alignment horizontal="center"/>
    </xf>
    <xf numFmtId="9" fontId="0" fillId="0" borderId="0" xfId="0" applyNumberFormat="1" applyProtection="1"/>
    <xf numFmtId="9" fontId="0" fillId="0" borderId="1" xfId="0" applyNumberFormat="1" applyFont="1" applyBorder="1" applyProtection="1"/>
    <xf numFmtId="0" fontId="0" fillId="0" borderId="0" xfId="0" applyFill="1" applyAlignment="1" applyProtection="1">
      <alignment horizontal="right" wrapText="1"/>
    </xf>
    <xf numFmtId="3" fontId="5" fillId="3" borderId="0" xfId="0" applyNumberFormat="1" applyFont="1" applyFill="1" applyProtection="1"/>
    <xf numFmtId="9" fontId="0" fillId="3" borderId="0" xfId="0" applyNumberFormat="1" applyFill="1" applyProtection="1"/>
    <xf numFmtId="0" fontId="0" fillId="3" borderId="0" xfId="0" applyFill="1" applyAlignment="1" applyProtection="1">
      <alignment horizontal="right" wrapText="1"/>
    </xf>
    <xf numFmtId="164" fontId="0" fillId="0" borderId="0" xfId="0" applyNumberFormat="1" applyProtection="1"/>
    <xf numFmtId="0" fontId="5" fillId="0" borderId="2" xfId="0" applyFont="1" applyBorder="1" applyAlignment="1" applyProtection="1">
      <alignment vertical="center"/>
    </xf>
    <xf numFmtId="164" fontId="0" fillId="3" borderId="0" xfId="0" applyNumberFormat="1" applyFill="1" applyProtection="1"/>
    <xf numFmtId="0" fontId="3" fillId="3" borderId="3" xfId="0" applyFont="1" applyFill="1" applyBorder="1" applyAlignment="1" applyProtection="1">
      <alignment horizontal="right" wrapText="1"/>
    </xf>
    <xf numFmtId="3" fontId="7" fillId="3" borderId="3" xfId="0" applyNumberFormat="1" applyFont="1" applyFill="1" applyBorder="1" applyProtection="1"/>
    <xf numFmtId="0" fontId="5" fillId="3" borderId="3" xfId="0" applyFont="1" applyFill="1" applyBorder="1" applyProtection="1"/>
    <xf numFmtId="0" fontId="0" fillId="0" borderId="1" xfId="0" applyBorder="1" applyProtection="1"/>
    <xf numFmtId="164" fontId="0" fillId="0" borderId="1" xfId="0" applyNumberFormat="1" applyFont="1" applyBorder="1" applyProtection="1"/>
    <xf numFmtId="0" fontId="0" fillId="0" borderId="0" xfId="0" applyAlignment="1" applyProtection="1">
      <alignment horizontal="right" wrapText="1"/>
    </xf>
    <xf numFmtId="3" fontId="5" fillId="0" borderId="0" xfId="0" applyNumberFormat="1" applyFont="1" applyProtection="1"/>
    <xf numFmtId="0" fontId="5" fillId="0" borderId="2" xfId="0" applyFont="1" applyBorder="1" applyProtection="1"/>
    <xf numFmtId="0" fontId="3" fillId="3" borderId="2" xfId="0" applyFont="1" applyFill="1" applyBorder="1" applyAlignment="1" applyProtection="1">
      <alignment horizontal="right" wrapText="1"/>
    </xf>
    <xf numFmtId="3" fontId="7" fillId="3" borderId="2" xfId="0" applyNumberFormat="1" applyFont="1" applyFill="1" applyBorder="1" applyProtection="1"/>
    <xf numFmtId="0" fontId="5" fillId="3" borderId="2" xfId="0" applyFont="1" applyFill="1" applyBorder="1" applyProtection="1"/>
    <xf numFmtId="0" fontId="3" fillId="3" borderId="0" xfId="0" applyFont="1" applyFill="1" applyAlignment="1" applyProtection="1">
      <alignment horizontal="center"/>
    </xf>
    <xf numFmtId="0" fontId="14" fillId="3" borderId="0" xfId="1" applyFill="1" applyAlignment="1" applyProtection="1">
      <alignment horizontal="center" vertical="center"/>
    </xf>
    <xf numFmtId="0" fontId="18" fillId="3" borderId="0" xfId="1" applyFont="1" applyFill="1" applyAlignment="1" applyProtection="1">
      <alignment horizontal="center" vertical="center"/>
    </xf>
    <xf numFmtId="0" fontId="0" fillId="3" borderId="0" xfId="0" applyFill="1" applyBorder="1" applyAlignment="1" applyProtection="1">
      <alignment wrapText="1"/>
    </xf>
    <xf numFmtId="0" fontId="10" fillId="3" borderId="0" xfId="0" applyFont="1" applyFill="1" applyBorder="1" applyProtection="1"/>
    <xf numFmtId="0" fontId="10" fillId="3" borderId="0" xfId="0" applyFont="1" applyFill="1" applyProtection="1"/>
    <xf numFmtId="0" fontId="3" fillId="0" borderId="1" xfId="0" applyFont="1" applyBorder="1"/>
    <xf numFmtId="0" fontId="0" fillId="3" borderId="2" xfId="0" applyFill="1" applyBorder="1" applyProtection="1"/>
    <xf numFmtId="0" fontId="6" fillId="3" borderId="0" xfId="0" applyFont="1" applyFill="1" applyBorder="1" applyAlignment="1" applyProtection="1">
      <alignment horizontal="center"/>
    </xf>
    <xf numFmtId="0" fontId="4" fillId="3" borderId="0" xfId="0" applyFont="1" applyFill="1" applyAlignment="1">
      <alignment horizontal="left"/>
    </xf>
    <xf numFmtId="0" fontId="16" fillId="4" borderId="2" xfId="0" applyFont="1" applyFill="1" applyBorder="1" applyAlignment="1" applyProtection="1">
      <alignment horizontal="right"/>
      <protection locked="0"/>
    </xf>
    <xf numFmtId="3" fontId="16" fillId="4" borderId="1" xfId="0" applyNumberFormat="1" applyFont="1" applyFill="1" applyBorder="1" applyProtection="1">
      <protection locked="0"/>
    </xf>
    <xf numFmtId="3" fontId="16" fillId="4" borderId="2" xfId="0" applyNumberFormat="1" applyFont="1" applyFill="1" applyBorder="1" applyProtection="1">
      <protection locked="0"/>
    </xf>
    <xf numFmtId="0" fontId="16" fillId="4" borderId="2" xfId="0" applyFont="1" applyFill="1" applyBorder="1" applyAlignment="1" applyProtection="1">
      <alignment horizontal="center" vertical="center"/>
      <protection locked="0"/>
    </xf>
    <xf numFmtId="166" fontId="16" fillId="4" borderId="0" xfId="0" applyNumberFormat="1" applyFont="1" applyFill="1" applyAlignment="1" applyProtection="1">
      <alignment vertical="center"/>
      <protection locked="0"/>
    </xf>
    <xf numFmtId="3" fontId="16" fillId="4" borderId="0" xfId="0" applyNumberFormat="1" applyFont="1" applyFill="1" applyProtection="1">
      <protection locked="0"/>
    </xf>
    <xf numFmtId="3" fontId="16" fillId="4" borderId="2" xfId="0" applyNumberFormat="1" applyFont="1" applyFill="1" applyBorder="1" applyAlignment="1" applyProtection="1">
      <alignment vertical="center"/>
      <protection locked="0"/>
    </xf>
    <xf numFmtId="0" fontId="16" fillId="4" borderId="2" xfId="0" applyFont="1" applyFill="1" applyBorder="1" applyAlignment="1" applyProtection="1">
      <alignment horizontal="left" vertical="center"/>
      <protection locked="0"/>
    </xf>
    <xf numFmtId="0" fontId="16" fillId="4" borderId="0" xfId="0" applyFont="1" applyFill="1" applyAlignment="1" applyProtection="1">
      <alignment horizontal="left" vertical="center"/>
      <protection locked="0"/>
    </xf>
    <xf numFmtId="0" fontId="16" fillId="4" borderId="0" xfId="0" applyFont="1" applyFill="1" applyProtection="1">
      <protection locked="0"/>
    </xf>
    <xf numFmtId="0" fontId="16" fillId="4" borderId="1" xfId="0" applyFont="1" applyFill="1" applyBorder="1" applyProtection="1">
      <protection locked="0"/>
    </xf>
    <xf numFmtId="0" fontId="3" fillId="0" borderId="1" xfId="0" applyFont="1" applyFill="1" applyBorder="1" applyAlignment="1" applyProtection="1">
      <alignment horizontal="right" wrapText="1"/>
    </xf>
    <xf numFmtId="0" fontId="0" fillId="2" borderId="0" xfId="0" applyFill="1" applyBorder="1" applyProtection="1"/>
    <xf numFmtId="0" fontId="0" fillId="2" borderId="0" xfId="0" applyFill="1" applyProtection="1"/>
    <xf numFmtId="0" fontId="19" fillId="2" borderId="0" xfId="0" applyFont="1" applyFill="1" applyBorder="1" applyAlignment="1" applyProtection="1">
      <alignment horizontal="center"/>
    </xf>
    <xf numFmtId="0" fontId="5" fillId="2" borderId="0" xfId="0" applyFont="1" applyFill="1" applyBorder="1" applyProtection="1"/>
    <xf numFmtId="0" fontId="0" fillId="2" borderId="0" xfId="0" applyFill="1" applyAlignment="1" applyProtection="1">
      <alignment wrapText="1"/>
    </xf>
    <xf numFmtId="0" fontId="2" fillId="2" borderId="0" xfId="0" applyFont="1" applyFill="1" applyProtection="1"/>
    <xf numFmtId="0" fontId="0" fillId="3" borderId="3" xfId="0" applyFill="1" applyBorder="1" applyAlignment="1" applyProtection="1">
      <alignment wrapText="1"/>
    </xf>
    <xf numFmtId="0" fontId="4" fillId="3" borderId="0" xfId="0" applyNumberFormat="1" applyFont="1" applyFill="1"/>
    <xf numFmtId="0" fontId="1" fillId="3" borderId="0" xfId="1" applyFont="1" applyFill="1" applyAlignment="1">
      <alignment horizontal="center" vertical="center"/>
    </xf>
    <xf numFmtId="49" fontId="3" fillId="3" borderId="0" xfId="0" applyNumberFormat="1" applyFont="1" applyFill="1" applyAlignment="1">
      <alignment horizontal="left"/>
    </xf>
    <xf numFmtId="49" fontId="0" fillId="3" borderId="0" xfId="0" applyNumberFormat="1" applyFill="1" applyAlignment="1">
      <alignment horizontal="left" wrapText="1"/>
    </xf>
    <xf numFmtId="0" fontId="6" fillId="2" borderId="1" xfId="0" applyFont="1" applyFill="1" applyBorder="1" applyAlignment="1">
      <alignment horizontal="center" wrapText="1"/>
    </xf>
    <xf numFmtId="0" fontId="4" fillId="2" borderId="0" xfId="0" applyFont="1" applyFill="1" applyBorder="1" applyAlignment="1" applyProtection="1">
      <alignment horizontal="right"/>
    </xf>
    <xf numFmtId="0" fontId="6" fillId="2" borderId="1" xfId="0" applyFont="1" applyFill="1" applyBorder="1" applyAlignment="1" applyProtection="1">
      <alignment horizontal="center"/>
    </xf>
    <xf numFmtId="0" fontId="16" fillId="4" borderId="3" xfId="0" applyFont="1" applyFill="1" applyBorder="1" applyAlignment="1" applyProtection="1">
      <alignment horizontal="center" wrapText="1"/>
    </xf>
    <xf numFmtId="0" fontId="6" fillId="2" borderId="0" xfId="0" applyFont="1" applyFill="1" applyBorder="1" applyAlignment="1" applyProtection="1">
      <alignment horizontal="center"/>
    </xf>
    <xf numFmtId="0" fontId="4" fillId="2" borderId="0" xfId="0" applyFont="1" applyFill="1" applyBorder="1" applyAlignment="1" applyProtection="1">
      <alignment horizontal="center" vertical="center"/>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center"/>
    </xf>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14" fillId="0" borderId="0" xfId="1" applyAlignment="1">
      <alignment horizontal="center"/>
    </xf>
    <xf numFmtId="0" fontId="0" fillId="0" borderId="0" xfId="0" applyAlignment="1">
      <alignment horizontal="center"/>
    </xf>
  </cellXfs>
  <cellStyles count="2">
    <cellStyle name="Hyperlinkki" xfId="1" builtinId="8"/>
    <cellStyle name="Normaali" xfId="0" builtinId="0"/>
  </cellStyles>
  <dxfs count="16">
    <dxf>
      <numFmt numFmtId="1" formatCode="0"/>
    </dxf>
    <dxf>
      <numFmt numFmtId="166" formatCode="0.0"/>
    </dxf>
    <dxf>
      <numFmt numFmtId="2" formatCode="0.00"/>
    </dxf>
    <dxf>
      <numFmt numFmtId="168" formatCode="0.000"/>
    </dxf>
    <dxf>
      <numFmt numFmtId="169" formatCode="0.0000"/>
    </dxf>
    <dxf>
      <numFmt numFmtId="170" formatCode="0.00000"/>
    </dxf>
    <dxf>
      <numFmt numFmtId="171" formatCode="0.000000"/>
    </dxf>
    <dxf>
      <numFmt numFmtId="1" formatCode="0"/>
    </dxf>
    <dxf>
      <numFmt numFmtId="166" formatCode="0.0"/>
    </dxf>
    <dxf>
      <numFmt numFmtId="2" formatCode="0.00"/>
    </dxf>
    <dxf>
      <numFmt numFmtId="168" formatCode="0.000"/>
    </dxf>
    <dxf>
      <numFmt numFmtId="169" formatCode="0.0000"/>
    </dxf>
    <dxf>
      <numFmt numFmtId="170" formatCode="0.00000"/>
    </dxf>
    <dxf>
      <numFmt numFmtId="171" formatCode="0.000000"/>
    </dxf>
    <dxf>
      <numFmt numFmtId="172" formatCode="0.0000000"/>
    </dxf>
    <dxf>
      <numFmt numFmtId="173" formatCode="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i-FI" sz="1100">
                <a:solidFill>
                  <a:sysClr val="windowText" lastClr="000000"/>
                </a:solidFill>
              </a:rPr>
              <a:t>Evaluation before project (max 100 %):</a:t>
            </a:r>
          </a:p>
        </c:rich>
      </c:tx>
      <c:layout>
        <c:manualLayout>
          <c:xMode val="edge"/>
          <c:yMode val="edge"/>
          <c:x val="0.27508538659257853"/>
          <c:y val="0.1207774495390100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i-FI"/>
        </a:p>
      </c:txPr>
    </c:title>
    <c:autoTitleDeleted val="0"/>
    <c:plotArea>
      <c:layout>
        <c:manualLayout>
          <c:layoutTarget val="inner"/>
          <c:xMode val="edge"/>
          <c:yMode val="edge"/>
          <c:x val="0.29970043409952918"/>
          <c:y val="0.16255633842890013"/>
          <c:w val="0.46062791614156179"/>
          <c:h val="0.55025237438009211"/>
        </c:manualLayout>
      </c:layout>
      <c:pieChart>
        <c:varyColors val="1"/>
        <c:ser>
          <c:idx val="0"/>
          <c:order val="0"/>
          <c:tx>
            <c:strRef>
              <c:f>'EVALUATION BEFORE'!$A$1</c:f>
              <c:strCache>
                <c:ptCount val="1"/>
                <c:pt idx="0">
                  <c:v>Initial project evaluation: self-assessment according to the LUCIA economic factsheets</c:v>
                </c:pt>
              </c:strCache>
            </c:strRef>
          </c:tx>
          <c:spPr>
            <a:solidFill>
              <a:schemeClr val="accent6"/>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73B-4992-8DC0-5870EF9868B6}"/>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D73B-4992-8DC0-5870EF9868B6}"/>
              </c:ext>
            </c:extLst>
          </c:dPt>
          <c:cat>
            <c:strRef>
              <c:f>'EVALUATION BEFORE'!$G$5:$G$6</c:f>
              <c:strCache>
                <c:ptCount val="2"/>
                <c:pt idx="0">
                  <c:v>done</c:v>
                </c:pt>
                <c:pt idx="1">
                  <c:v>to do</c:v>
                </c:pt>
              </c:strCache>
            </c:strRef>
          </c:cat>
          <c:val>
            <c:numRef>
              <c:f>'EVALUATION BEFORE'!$F$22:$F$23</c:f>
              <c:numCache>
                <c:formatCode>General</c:formatCode>
                <c:ptCount val="2"/>
                <c:pt idx="0">
                  <c:v>6</c:v>
                </c:pt>
                <c:pt idx="1">
                  <c:v>5</c:v>
                </c:pt>
              </c:numCache>
            </c:numRef>
          </c:val>
          <c:extLst>
            <c:ext xmlns:c16="http://schemas.microsoft.com/office/drawing/2014/chart" uri="{C3380CC4-5D6E-409C-BE32-E72D297353CC}">
              <c16:uniqueId val="{00000004-D73B-4992-8DC0-5870EF9868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'EVALUATION BEFORE'!$L$9</c:f>
              <c:strCache>
                <c:ptCount val="1"/>
                <c:pt idx="0">
                  <c:v>done</c:v>
                </c:pt>
              </c:strCache>
            </c:strRef>
          </c:tx>
          <c:spPr>
            <a:solidFill>
              <a:schemeClr val="accent6"/>
            </a:solidFill>
            <a:ln>
              <a:noFill/>
            </a:ln>
            <a:effectLst/>
          </c:spPr>
          <c:invertIfNegative val="0"/>
          <c:cat>
            <c:strRef>
              <c:f>'EVALUATION BEFORE'!$K$10:$K$13</c:f>
              <c:strCache>
                <c:ptCount val="4"/>
                <c:pt idx="0">
                  <c:v>4. Multifunctional technology and new business models in Smart Urban Lightning</c:v>
                </c:pt>
                <c:pt idx="1">
                  <c:v>3. Life cycle, waste and pollution in Smart urban lighting.</c:v>
                </c:pt>
                <c:pt idx="2">
                  <c:v>2. Smart urban lighting and project finance</c:v>
                </c:pt>
                <c:pt idx="3">
                  <c:v>1. Smart urban lighting and economic strategic planning </c:v>
                </c:pt>
              </c:strCache>
            </c:strRef>
          </c:cat>
          <c:val>
            <c:numRef>
              <c:f>'EVALUATION BEFORE'!$L$10:$L$13</c:f>
              <c:numCache>
                <c:formatCode>General</c:formatCode>
                <c:ptCount val="4"/>
                <c:pt idx="0">
                  <c:v>1</c:v>
                </c:pt>
                <c:pt idx="1">
                  <c:v>2</c:v>
                </c:pt>
                <c:pt idx="2">
                  <c:v>1</c:v>
                </c:pt>
                <c:pt idx="3">
                  <c:v>2</c:v>
                </c:pt>
              </c:numCache>
            </c:numRef>
          </c:val>
          <c:extLst>
            <c:ext xmlns:c16="http://schemas.microsoft.com/office/drawing/2014/chart" uri="{C3380CC4-5D6E-409C-BE32-E72D297353CC}">
              <c16:uniqueId val="{00000000-6AF1-4203-99F3-8D03A3193F38}"/>
            </c:ext>
          </c:extLst>
        </c:ser>
        <c:ser>
          <c:idx val="1"/>
          <c:order val="1"/>
          <c:tx>
            <c:strRef>
              <c:f>'EVALUATION BEFORE'!$M$9</c:f>
              <c:strCache>
                <c:ptCount val="1"/>
                <c:pt idx="0">
                  <c:v>to do</c:v>
                </c:pt>
              </c:strCache>
            </c:strRef>
          </c:tx>
          <c:spPr>
            <a:solidFill>
              <a:srgbClr val="C00000"/>
            </a:solidFill>
            <a:ln>
              <a:noFill/>
            </a:ln>
            <a:effectLst/>
          </c:spPr>
          <c:invertIfNegative val="0"/>
          <c:cat>
            <c:strRef>
              <c:f>'EVALUATION BEFORE'!$K$10:$K$13</c:f>
              <c:strCache>
                <c:ptCount val="4"/>
                <c:pt idx="0">
                  <c:v>4. Multifunctional technology and new business models in Smart Urban Lightning</c:v>
                </c:pt>
                <c:pt idx="1">
                  <c:v>3. Life cycle, waste and pollution in Smart urban lighting.</c:v>
                </c:pt>
                <c:pt idx="2">
                  <c:v>2. Smart urban lighting and project finance</c:v>
                </c:pt>
                <c:pt idx="3">
                  <c:v>1. Smart urban lighting and economic strategic planning </c:v>
                </c:pt>
              </c:strCache>
            </c:strRef>
          </c:cat>
          <c:val>
            <c:numRef>
              <c:f>'EVALUATION BEFORE'!$M$10:$M$13</c:f>
              <c:numCache>
                <c:formatCode>General</c:formatCode>
                <c:ptCount val="4"/>
                <c:pt idx="0">
                  <c:v>1</c:v>
                </c:pt>
                <c:pt idx="1">
                  <c:v>1</c:v>
                </c:pt>
                <c:pt idx="2">
                  <c:v>2</c:v>
                </c:pt>
                <c:pt idx="3">
                  <c:v>1</c:v>
                </c:pt>
              </c:numCache>
            </c:numRef>
          </c:val>
          <c:extLst>
            <c:ext xmlns:c16="http://schemas.microsoft.com/office/drawing/2014/chart" uri="{C3380CC4-5D6E-409C-BE32-E72D297353CC}">
              <c16:uniqueId val="{00000001-6AF1-4203-99F3-8D03A3193F38}"/>
            </c:ext>
          </c:extLst>
        </c:ser>
        <c:dLbls>
          <c:showLegendKey val="0"/>
          <c:showVal val="0"/>
          <c:showCatName val="0"/>
          <c:showSerName val="0"/>
          <c:showPercent val="0"/>
          <c:showBubbleSize val="0"/>
        </c:dLbls>
        <c:gapWidth val="150"/>
        <c:overlap val="100"/>
        <c:axId val="84011904"/>
        <c:axId val="84015232"/>
      </c:barChart>
      <c:catAx>
        <c:axId val="8401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i-FI"/>
          </a:p>
        </c:txPr>
        <c:crossAx val="84015232"/>
        <c:crosses val="autoZero"/>
        <c:auto val="1"/>
        <c:lblAlgn val="ctr"/>
        <c:lblOffset val="100"/>
        <c:noMultiLvlLbl val="0"/>
      </c:catAx>
      <c:valAx>
        <c:axId val="840152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i-FI"/>
          </a:p>
        </c:txPr>
        <c:crossAx val="84011904"/>
        <c:crosses val="autoZero"/>
        <c:crossBetween val="between"/>
      </c:valAx>
      <c:spPr>
        <a:noFill/>
        <a:ln>
          <a:noFill/>
        </a:ln>
        <a:effectLst/>
      </c:spPr>
    </c:plotArea>
    <c:legend>
      <c:legendPos val="r"/>
      <c:layout>
        <c:manualLayout>
          <c:xMode val="edge"/>
          <c:yMode val="edge"/>
          <c:x val="0.89679838583043947"/>
          <c:y val="0.42650408282298047"/>
          <c:w val="9.7646673399663098E-2"/>
          <c:h val="0.155877821009692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i-FI"/>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i-FI" sz="1100">
                <a:solidFill>
                  <a:sysClr val="windowText" lastClr="000000"/>
                </a:solidFill>
              </a:rPr>
              <a:t>Evaluation after project (max 100 %):</a:t>
            </a:r>
          </a:p>
        </c:rich>
      </c:tx>
      <c:layout>
        <c:manualLayout>
          <c:xMode val="edge"/>
          <c:yMode val="edge"/>
          <c:x val="0.16328413447648155"/>
          <c:y val="2.25443859089671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i-FI"/>
        </a:p>
      </c:txPr>
    </c:title>
    <c:autoTitleDeleted val="0"/>
    <c:plotArea>
      <c:layout>
        <c:manualLayout>
          <c:layoutTarget val="inner"/>
          <c:xMode val="edge"/>
          <c:yMode val="edge"/>
          <c:x val="0.29970043409952918"/>
          <c:y val="0.16255633842890013"/>
          <c:w val="0.46062791614156179"/>
          <c:h val="0.55025237438009211"/>
        </c:manualLayout>
      </c:layout>
      <c:pieChart>
        <c:varyColors val="1"/>
        <c:ser>
          <c:idx val="0"/>
          <c:order val="0"/>
          <c:tx>
            <c:strRef>
              <c:f>'EVALUATION AFTER'!$A$1</c:f>
              <c:strCache>
                <c:ptCount val="1"/>
                <c:pt idx="0">
                  <c:v>Project evaluation: self-assessment according to the LUCIA economic factsheets</c:v>
                </c:pt>
              </c:strCache>
            </c:strRef>
          </c:tx>
          <c:spPr>
            <a:solidFill>
              <a:schemeClr val="accent6"/>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06A-4085-A35E-6726E1894FBB}"/>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406A-4085-A35E-6726E1894FBB}"/>
              </c:ext>
            </c:extLst>
          </c:dPt>
          <c:cat>
            <c:strRef>
              <c:f>'EVALUATION AFTER'!$G$5:$G$6</c:f>
              <c:strCache>
                <c:ptCount val="2"/>
                <c:pt idx="0">
                  <c:v>done</c:v>
                </c:pt>
                <c:pt idx="1">
                  <c:v>to do</c:v>
                </c:pt>
              </c:strCache>
            </c:strRef>
          </c:cat>
          <c:val>
            <c:numRef>
              <c:f>'EVALUATION AFTER'!$F$22:$F$23</c:f>
              <c:numCache>
                <c:formatCode>General</c:formatCode>
                <c:ptCount val="2"/>
                <c:pt idx="0">
                  <c:v>7</c:v>
                </c:pt>
                <c:pt idx="1">
                  <c:v>4</c:v>
                </c:pt>
              </c:numCache>
            </c:numRef>
          </c:val>
          <c:extLst>
            <c:ext xmlns:c16="http://schemas.microsoft.com/office/drawing/2014/chart" uri="{C3380CC4-5D6E-409C-BE32-E72D297353CC}">
              <c16:uniqueId val="{00000004-406A-4085-A35E-6726E1894FB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'EVALUATION AFTER'!$L$9</c:f>
              <c:strCache>
                <c:ptCount val="1"/>
                <c:pt idx="0">
                  <c:v>done</c:v>
                </c:pt>
              </c:strCache>
            </c:strRef>
          </c:tx>
          <c:spPr>
            <a:solidFill>
              <a:schemeClr val="accent6"/>
            </a:solidFill>
            <a:ln>
              <a:noFill/>
            </a:ln>
            <a:effectLst/>
          </c:spPr>
          <c:invertIfNegative val="0"/>
          <c:cat>
            <c:strRef>
              <c:f>'EVALUATION AFTER'!$K$10:$K$13</c:f>
              <c:strCache>
                <c:ptCount val="4"/>
                <c:pt idx="0">
                  <c:v>4. Multifunctional technology and new business models in Smart Urban Lightning</c:v>
                </c:pt>
                <c:pt idx="1">
                  <c:v>3. Life cycle, waste and pollution in Smart urban lighting.</c:v>
                </c:pt>
                <c:pt idx="2">
                  <c:v>2. Smart urban lighting and project finance</c:v>
                </c:pt>
                <c:pt idx="3">
                  <c:v>1. Smart urban lighting and economic strategic planning </c:v>
                </c:pt>
              </c:strCache>
            </c:strRef>
          </c:cat>
          <c:val>
            <c:numRef>
              <c:f>'EVALUATION AFTER'!$L$10:$L$13</c:f>
              <c:numCache>
                <c:formatCode>General</c:formatCode>
                <c:ptCount val="4"/>
                <c:pt idx="0">
                  <c:v>1</c:v>
                </c:pt>
                <c:pt idx="1">
                  <c:v>2</c:v>
                </c:pt>
                <c:pt idx="2">
                  <c:v>2</c:v>
                </c:pt>
                <c:pt idx="3">
                  <c:v>2</c:v>
                </c:pt>
              </c:numCache>
            </c:numRef>
          </c:val>
          <c:extLst>
            <c:ext xmlns:c16="http://schemas.microsoft.com/office/drawing/2014/chart" uri="{C3380CC4-5D6E-409C-BE32-E72D297353CC}">
              <c16:uniqueId val="{00000000-B2FB-464C-BF8F-ED92099FABF0}"/>
            </c:ext>
          </c:extLst>
        </c:ser>
        <c:ser>
          <c:idx val="1"/>
          <c:order val="1"/>
          <c:tx>
            <c:strRef>
              <c:f>'EVALUATION AFTER'!$M$9</c:f>
              <c:strCache>
                <c:ptCount val="1"/>
                <c:pt idx="0">
                  <c:v>to do</c:v>
                </c:pt>
              </c:strCache>
            </c:strRef>
          </c:tx>
          <c:spPr>
            <a:solidFill>
              <a:srgbClr val="C00000"/>
            </a:solidFill>
            <a:ln>
              <a:noFill/>
            </a:ln>
            <a:effectLst/>
          </c:spPr>
          <c:invertIfNegative val="0"/>
          <c:cat>
            <c:strRef>
              <c:f>'EVALUATION AFTER'!$K$10:$K$13</c:f>
              <c:strCache>
                <c:ptCount val="4"/>
                <c:pt idx="0">
                  <c:v>4. Multifunctional technology and new business models in Smart Urban Lightning</c:v>
                </c:pt>
                <c:pt idx="1">
                  <c:v>3. Life cycle, waste and pollution in Smart urban lighting.</c:v>
                </c:pt>
                <c:pt idx="2">
                  <c:v>2. Smart urban lighting and project finance</c:v>
                </c:pt>
                <c:pt idx="3">
                  <c:v>1. Smart urban lighting and economic strategic planning </c:v>
                </c:pt>
              </c:strCache>
            </c:strRef>
          </c:cat>
          <c:val>
            <c:numRef>
              <c:f>'EVALUATION AFTER'!$M$10:$M$13</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1-B2FB-464C-BF8F-ED92099FABF0}"/>
            </c:ext>
          </c:extLst>
        </c:ser>
        <c:dLbls>
          <c:showLegendKey val="0"/>
          <c:showVal val="0"/>
          <c:showCatName val="0"/>
          <c:showSerName val="0"/>
          <c:showPercent val="0"/>
          <c:showBubbleSize val="0"/>
        </c:dLbls>
        <c:gapWidth val="150"/>
        <c:overlap val="100"/>
        <c:axId val="84011904"/>
        <c:axId val="84015232"/>
      </c:barChart>
      <c:catAx>
        <c:axId val="8401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i-FI"/>
          </a:p>
        </c:txPr>
        <c:crossAx val="84015232"/>
        <c:crosses val="autoZero"/>
        <c:auto val="1"/>
        <c:lblAlgn val="ctr"/>
        <c:lblOffset val="100"/>
        <c:noMultiLvlLbl val="0"/>
      </c:catAx>
      <c:valAx>
        <c:axId val="840152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i-FI"/>
          </a:p>
        </c:txPr>
        <c:crossAx val="84011904"/>
        <c:crosses val="autoZero"/>
        <c:crossBetween val="between"/>
      </c:valAx>
      <c:spPr>
        <a:noFill/>
        <a:ln>
          <a:noFill/>
        </a:ln>
        <a:effectLst/>
      </c:spPr>
    </c:plotArea>
    <c:legend>
      <c:legendPos val="r"/>
      <c:layout>
        <c:manualLayout>
          <c:xMode val="edge"/>
          <c:yMode val="edge"/>
          <c:x val="0.89679838583043947"/>
          <c:y val="0.42650408282298047"/>
          <c:w val="9.7646673399663098E-2"/>
          <c:h val="0.155877821009692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i-FI"/>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rgbClr val="0070C0"/>
                </a:solidFill>
                <a:latin typeface="+mn-lt"/>
                <a:ea typeface="+mn-ea"/>
                <a:cs typeface="+mn-cs"/>
              </a:defRPr>
            </a:pPr>
            <a:r>
              <a:rPr lang="fi-FI">
                <a:solidFill>
                  <a:srgbClr val="0070C0"/>
                </a:solidFill>
                <a:latin typeface="+mn-lt"/>
              </a:rPr>
              <a:t>Street lightning, lamp types</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rgbClr val="0070C0"/>
              </a:solidFill>
              <a:latin typeface="+mn-lt"/>
              <a:ea typeface="+mn-ea"/>
              <a:cs typeface="+mn-cs"/>
            </a:defRPr>
          </a:pPr>
          <a:endParaRPr lang="fi-FI"/>
        </a:p>
      </c:txPr>
    </c:title>
    <c:autoTitleDeleted val="0"/>
    <c:plotArea>
      <c:layout/>
      <c:barChart>
        <c:barDir val="col"/>
        <c:grouping val="clustered"/>
        <c:varyColors val="0"/>
        <c:ser>
          <c:idx val="0"/>
          <c:order val="0"/>
          <c:tx>
            <c:strRef>
              <c:f>CALCULATION!$A$15</c:f>
              <c:strCache>
                <c:ptCount val="1"/>
                <c:pt idx="0">
                  <c:v>Current situation in the location</c:v>
                </c:pt>
              </c:strCache>
            </c:strRef>
          </c:tx>
          <c:spPr>
            <a:solidFill>
              <a:srgbClr val="0070C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CALCULATION!$AD$7:$AD$11</c:f>
              <c:strCache>
                <c:ptCount val="5"/>
                <c:pt idx="0">
                  <c:v>low-pressure sodium (“LPS”)</c:v>
                </c:pt>
                <c:pt idx="1">
                  <c:v>high-pressure sodium (“HPS”)</c:v>
                </c:pt>
                <c:pt idx="2">
                  <c:v>metal halide ("HID &amp; HQL")</c:v>
                </c:pt>
                <c:pt idx="3">
                  <c:v>light emitting diodes (“LEDs”)</c:v>
                </c:pt>
                <c:pt idx="4">
                  <c:v>other</c:v>
                </c:pt>
              </c:strCache>
            </c:strRef>
          </c:cat>
          <c:val>
            <c:numRef>
              <c:f>CALCULATION!$AE$7:$AE$11</c:f>
              <c:numCache>
                <c:formatCode>General</c:formatCode>
                <c:ptCount val="5"/>
                <c:pt idx="0">
                  <c:v>10</c:v>
                </c:pt>
                <c:pt idx="1">
                  <c:v>0</c:v>
                </c:pt>
                <c:pt idx="2">
                  <c:v>60</c:v>
                </c:pt>
                <c:pt idx="3">
                  <c:v>100</c:v>
                </c:pt>
                <c:pt idx="4">
                  <c:v>0</c:v>
                </c:pt>
              </c:numCache>
            </c:numRef>
          </c:val>
          <c:extLst>
            <c:ext xmlns:c16="http://schemas.microsoft.com/office/drawing/2014/chart" uri="{C3380CC4-5D6E-409C-BE32-E72D297353CC}">
              <c16:uniqueId val="{00000000-A81B-46CA-ACCB-61617E61BDAE}"/>
            </c:ext>
          </c:extLst>
        </c:ser>
        <c:ser>
          <c:idx val="1"/>
          <c:order val="1"/>
          <c:tx>
            <c:strRef>
              <c:f>CALCULATION!$A$34</c:f>
              <c:strCache>
                <c:ptCount val="1"/>
                <c:pt idx="0">
                  <c:v>Planned solution in the location</c:v>
                </c:pt>
              </c:strCache>
            </c:strRef>
          </c:tx>
          <c:spPr>
            <a:solidFill>
              <a:srgbClr val="C00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CALCULATION!$AD$7:$AD$11</c:f>
              <c:strCache>
                <c:ptCount val="5"/>
                <c:pt idx="0">
                  <c:v>low-pressure sodium (“LPS”)</c:v>
                </c:pt>
                <c:pt idx="1">
                  <c:v>high-pressure sodium (“HPS”)</c:v>
                </c:pt>
                <c:pt idx="2">
                  <c:v>metal halide ("HID &amp; HQL")</c:v>
                </c:pt>
                <c:pt idx="3">
                  <c:v>light emitting diodes (“LEDs”)</c:v>
                </c:pt>
                <c:pt idx="4">
                  <c:v>other</c:v>
                </c:pt>
              </c:strCache>
            </c:strRef>
          </c:cat>
          <c:val>
            <c:numRef>
              <c:f>CALCULATION!$AF$7:$AF$11</c:f>
              <c:numCache>
                <c:formatCode>General</c:formatCode>
                <c:ptCount val="5"/>
                <c:pt idx="0">
                  <c:v>0</c:v>
                </c:pt>
                <c:pt idx="1">
                  <c:v>30</c:v>
                </c:pt>
                <c:pt idx="2">
                  <c:v>30</c:v>
                </c:pt>
                <c:pt idx="3">
                  <c:v>10</c:v>
                </c:pt>
                <c:pt idx="4">
                  <c:v>0</c:v>
                </c:pt>
              </c:numCache>
            </c:numRef>
          </c:val>
          <c:extLst>
            <c:ext xmlns:c16="http://schemas.microsoft.com/office/drawing/2014/chart" uri="{C3380CC4-5D6E-409C-BE32-E72D297353CC}">
              <c16:uniqueId val="{00000001-A81B-46CA-ACCB-61617E61BDAE}"/>
            </c:ext>
          </c:extLst>
        </c:ser>
        <c:dLbls>
          <c:dLblPos val="outEnd"/>
          <c:showLegendKey val="0"/>
          <c:showVal val="1"/>
          <c:showCatName val="0"/>
          <c:showSerName val="0"/>
          <c:showPercent val="0"/>
          <c:showBubbleSize val="0"/>
        </c:dLbls>
        <c:gapWidth val="444"/>
        <c:overlap val="-90"/>
        <c:axId val="1103195200"/>
        <c:axId val="1103196448"/>
      </c:barChart>
      <c:catAx>
        <c:axId val="1103195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i-FI"/>
          </a:p>
        </c:txPr>
        <c:crossAx val="1103196448"/>
        <c:crosses val="autoZero"/>
        <c:auto val="1"/>
        <c:lblAlgn val="ctr"/>
        <c:lblOffset val="100"/>
        <c:noMultiLvlLbl val="0"/>
      </c:catAx>
      <c:valAx>
        <c:axId val="1103196448"/>
        <c:scaling>
          <c:orientation val="minMax"/>
        </c:scaling>
        <c:delete val="1"/>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fi-FI"/>
                  <a:t>pc</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crossAx val="1103195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lt1"/>
    </a:solidFill>
    <a:ln w="9525" cap="flat" cmpd="sng" algn="ctr">
      <a:noFill/>
      <a:round/>
    </a:ln>
    <a:effectLst/>
  </c:spPr>
  <c:txPr>
    <a:bodyPr/>
    <a:lstStyle/>
    <a:p>
      <a:pPr>
        <a:defRPr>
          <a:latin typeface="+mn-lt"/>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0" baseline="0">
                <a:solidFill>
                  <a:srgbClr val="0070C0"/>
                </a:solidFill>
                <a:latin typeface="+mn-lt"/>
                <a:ea typeface="+mn-ea"/>
                <a:cs typeface="+mn-cs"/>
              </a:defRPr>
            </a:pPr>
            <a:r>
              <a:rPr lang="fi-FI" sz="1600" b="1" cap="all" baseline="0">
                <a:solidFill>
                  <a:srgbClr val="0070C0"/>
                </a:solidFill>
                <a:latin typeface="+mn-lt"/>
              </a:rPr>
              <a:t>Electricity consuption savings </a:t>
            </a:r>
          </a:p>
        </c:rich>
      </c:tx>
      <c:overlay val="0"/>
      <c:spPr>
        <a:noFill/>
        <a:ln>
          <a:noFill/>
        </a:ln>
        <a:effectLst/>
      </c:spPr>
      <c:txPr>
        <a:bodyPr rot="0" spcFirstLastPara="1" vertOverflow="ellipsis" vert="horz" wrap="square" anchor="ctr" anchorCtr="1"/>
        <a:lstStyle/>
        <a:p>
          <a:pPr>
            <a:defRPr sz="1600" b="1" i="0" u="none" strike="noStrike" kern="1200" cap="all" spc="0" baseline="0">
              <a:solidFill>
                <a:srgbClr val="0070C0"/>
              </a:solidFill>
              <a:latin typeface="+mn-lt"/>
              <a:ea typeface="+mn-ea"/>
              <a:cs typeface="+mn-cs"/>
            </a:defRPr>
          </a:pPr>
          <a:endParaRPr lang="fi-FI"/>
        </a:p>
      </c:txPr>
    </c:title>
    <c:autoTitleDeleted val="0"/>
    <c:plotArea>
      <c:layout/>
      <c:barChart>
        <c:barDir val="col"/>
        <c:grouping val="clustered"/>
        <c:varyColors val="0"/>
        <c:ser>
          <c:idx val="0"/>
          <c:order val="0"/>
          <c:spPr>
            <a:solidFill>
              <a:srgbClr val="0070C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4-CD4F-4975-BEAD-4B06CAF13CF9}"/>
              </c:ext>
            </c:extLst>
          </c:dPt>
          <c:cat>
            <c:strRef>
              <c:f>(CALCULATION!$U$25,CALCULATION!$U$42)</c:f>
              <c:strCache>
                <c:ptCount val="2"/>
                <c:pt idx="0">
                  <c:v>Current electricity consuption</c:v>
                </c:pt>
                <c:pt idx="1">
                  <c:v>Future electricity consuption</c:v>
                </c:pt>
              </c:strCache>
            </c:strRef>
          </c:cat>
          <c:val>
            <c:numRef>
              <c:f>(CALCULATION!$V$25,CALCULATION!$V$42)</c:f>
              <c:numCache>
                <c:formatCode>General</c:formatCode>
                <c:ptCount val="2"/>
                <c:pt idx="0">
                  <c:v>35929.199471663487</c:v>
                </c:pt>
                <c:pt idx="1">
                  <c:v>30100.009355379756</c:v>
                </c:pt>
              </c:numCache>
            </c:numRef>
          </c:val>
          <c:extLst>
            <c:ext xmlns:c16="http://schemas.microsoft.com/office/drawing/2014/chart" uri="{C3380CC4-5D6E-409C-BE32-E72D297353CC}">
              <c16:uniqueId val="{00000000-CD4F-4975-BEAD-4B06CAF13CF9}"/>
            </c:ext>
          </c:extLst>
        </c:ser>
        <c:dLbls>
          <c:showLegendKey val="0"/>
          <c:showVal val="0"/>
          <c:showCatName val="0"/>
          <c:showSerName val="0"/>
          <c:showPercent val="0"/>
          <c:showBubbleSize val="0"/>
        </c:dLbls>
        <c:gapWidth val="219"/>
        <c:overlap val="-27"/>
        <c:axId val="1103199776"/>
        <c:axId val="1103201024"/>
      </c:barChart>
      <c:catAx>
        <c:axId val="110319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103201024"/>
        <c:crosses val="autoZero"/>
        <c:auto val="1"/>
        <c:lblAlgn val="ctr"/>
        <c:lblOffset val="100"/>
        <c:noMultiLvlLbl val="0"/>
      </c:catAx>
      <c:valAx>
        <c:axId val="1103201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i-FI" b="1"/>
                  <a:t>kWh/year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03199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0" baseline="0">
                <a:solidFill>
                  <a:srgbClr val="0070C0"/>
                </a:solidFill>
                <a:latin typeface="+mn-lt"/>
                <a:ea typeface="+mn-ea"/>
                <a:cs typeface="+mn-cs"/>
              </a:defRPr>
            </a:pPr>
            <a:r>
              <a:rPr lang="fi-FI" sz="1600" b="1" cap="all" baseline="0">
                <a:solidFill>
                  <a:srgbClr val="0070C0"/>
                </a:solidFill>
              </a:rPr>
              <a:t>Costs savings</a:t>
            </a:r>
          </a:p>
        </c:rich>
      </c:tx>
      <c:overlay val="0"/>
      <c:spPr>
        <a:noFill/>
        <a:ln>
          <a:noFill/>
        </a:ln>
        <a:effectLst/>
      </c:spPr>
      <c:txPr>
        <a:bodyPr rot="0" spcFirstLastPara="1" vertOverflow="ellipsis" vert="horz" wrap="square" anchor="ctr" anchorCtr="1"/>
        <a:lstStyle/>
        <a:p>
          <a:pPr>
            <a:defRPr sz="1600" b="1" i="0" u="none" strike="noStrike" kern="1200" cap="all" spc="0" baseline="0">
              <a:solidFill>
                <a:srgbClr val="0070C0"/>
              </a:solidFill>
              <a:latin typeface="+mn-lt"/>
              <a:ea typeface="+mn-ea"/>
              <a:cs typeface="+mn-cs"/>
            </a:defRPr>
          </a:pPr>
          <a:endParaRPr lang="fi-FI"/>
        </a:p>
      </c:txPr>
    </c:title>
    <c:autoTitleDeleted val="0"/>
    <c:plotArea>
      <c:layout/>
      <c:barChart>
        <c:barDir val="col"/>
        <c:grouping val="clustered"/>
        <c:varyColors val="0"/>
        <c:ser>
          <c:idx val="0"/>
          <c:order val="0"/>
          <c:tx>
            <c:strRef>
              <c:f>CALCULATION!$A$15</c:f>
              <c:strCache>
                <c:ptCount val="1"/>
                <c:pt idx="0">
                  <c:v>Current situation in the location</c:v>
                </c:pt>
              </c:strCache>
            </c:strRef>
          </c:tx>
          <c:spPr>
            <a:solidFill>
              <a:srgbClr val="0070C0"/>
            </a:solidFill>
            <a:ln>
              <a:noFill/>
            </a:ln>
            <a:effectLst/>
          </c:spPr>
          <c:invertIfNegative val="0"/>
          <c:cat>
            <c:strRef>
              <c:f>(CALCULATION!$U$30,CALCULATION!$B$31)</c:f>
              <c:strCache>
                <c:ptCount val="2"/>
                <c:pt idx="0">
                  <c:v>Costs electricity</c:v>
                </c:pt>
                <c:pt idx="1">
                  <c:v>Costs, maintanance</c:v>
                </c:pt>
              </c:strCache>
            </c:strRef>
          </c:cat>
          <c:val>
            <c:numRef>
              <c:f>(CALCULATION!$V$30,CALCULATION!$C$31)</c:f>
              <c:numCache>
                <c:formatCode>#,##0</c:formatCode>
                <c:ptCount val="2"/>
                <c:pt idx="0" formatCode="General">
                  <c:v>5676.8135165228314</c:v>
                </c:pt>
                <c:pt idx="1">
                  <c:v>200</c:v>
                </c:pt>
              </c:numCache>
            </c:numRef>
          </c:val>
          <c:extLst>
            <c:ext xmlns:c16="http://schemas.microsoft.com/office/drawing/2014/chart" uri="{C3380CC4-5D6E-409C-BE32-E72D297353CC}">
              <c16:uniqueId val="{00000000-3771-44AA-B930-BB1EBBFAD16C}"/>
            </c:ext>
          </c:extLst>
        </c:ser>
        <c:ser>
          <c:idx val="1"/>
          <c:order val="1"/>
          <c:tx>
            <c:strRef>
              <c:f>CALCULATION!$A$34</c:f>
              <c:strCache>
                <c:ptCount val="1"/>
                <c:pt idx="0">
                  <c:v>Planned solution in the location</c:v>
                </c:pt>
              </c:strCache>
            </c:strRef>
          </c:tx>
          <c:spPr>
            <a:solidFill>
              <a:srgbClr val="C00000"/>
            </a:solidFill>
            <a:ln>
              <a:noFill/>
            </a:ln>
            <a:effectLst/>
          </c:spPr>
          <c:invertIfNegative val="0"/>
          <c:cat>
            <c:strRef>
              <c:f>(CALCULATION!$U$30,CALCULATION!$B$31)</c:f>
              <c:strCache>
                <c:ptCount val="2"/>
                <c:pt idx="0">
                  <c:v>Costs electricity</c:v>
                </c:pt>
                <c:pt idx="1">
                  <c:v>Costs, maintanance</c:v>
                </c:pt>
              </c:strCache>
            </c:strRef>
          </c:cat>
          <c:val>
            <c:numRef>
              <c:f>(CALCULATION!$V$50,CALCULATION!$C$51)</c:f>
              <c:numCache>
                <c:formatCode>#,##0</c:formatCode>
                <c:ptCount val="2"/>
                <c:pt idx="0" formatCode="General">
                  <c:v>4755.8014781500015</c:v>
                </c:pt>
                <c:pt idx="1">
                  <c:v>100</c:v>
                </c:pt>
              </c:numCache>
            </c:numRef>
          </c:val>
          <c:extLst>
            <c:ext xmlns:c16="http://schemas.microsoft.com/office/drawing/2014/chart" uri="{C3380CC4-5D6E-409C-BE32-E72D297353CC}">
              <c16:uniqueId val="{00000001-3771-44AA-B930-BB1EBBFAD16C}"/>
            </c:ext>
          </c:extLst>
        </c:ser>
        <c:dLbls>
          <c:showLegendKey val="0"/>
          <c:showVal val="0"/>
          <c:showCatName val="0"/>
          <c:showSerName val="0"/>
          <c:showPercent val="0"/>
          <c:showBubbleSize val="0"/>
        </c:dLbls>
        <c:gapWidth val="219"/>
        <c:overlap val="-27"/>
        <c:axId val="1103195200"/>
        <c:axId val="1103196448"/>
      </c:barChart>
      <c:catAx>
        <c:axId val="110319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103196448"/>
        <c:crosses val="autoZero"/>
        <c:auto val="1"/>
        <c:lblAlgn val="ctr"/>
        <c:lblOffset val="100"/>
        <c:noMultiLvlLbl val="0"/>
      </c:catAx>
      <c:valAx>
        <c:axId val="1103196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i-FI" b="1"/>
                  <a:t>€/year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031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0" baseline="0">
                <a:solidFill>
                  <a:srgbClr val="0070C0"/>
                </a:solidFill>
                <a:latin typeface="+mn-lt"/>
                <a:ea typeface="+mn-ea"/>
                <a:cs typeface="+mn-cs"/>
              </a:defRPr>
            </a:pPr>
            <a:r>
              <a:rPr lang="fi-FI" sz="1600" b="1" i="0" cap="all" baseline="0">
                <a:solidFill>
                  <a:srgbClr val="0070C0"/>
                </a:solidFill>
              </a:rPr>
              <a:t>Carbon emission  reduction</a:t>
            </a:r>
          </a:p>
        </c:rich>
      </c:tx>
      <c:overlay val="0"/>
      <c:spPr>
        <a:noFill/>
        <a:ln>
          <a:noFill/>
        </a:ln>
        <a:effectLst/>
      </c:spPr>
      <c:txPr>
        <a:bodyPr rot="0" spcFirstLastPara="1" vertOverflow="ellipsis" vert="horz" wrap="square" anchor="ctr" anchorCtr="1"/>
        <a:lstStyle/>
        <a:p>
          <a:pPr>
            <a:defRPr sz="1600" b="1" i="0" u="none" strike="noStrike" kern="1200" cap="all" spc="0" baseline="0">
              <a:solidFill>
                <a:srgbClr val="0070C0"/>
              </a:solidFill>
              <a:latin typeface="+mn-lt"/>
              <a:ea typeface="+mn-ea"/>
              <a:cs typeface="+mn-cs"/>
            </a:defRPr>
          </a:pPr>
          <a:endParaRPr lang="fi-FI"/>
        </a:p>
      </c:txPr>
    </c:title>
    <c:autoTitleDeleted val="0"/>
    <c:plotArea>
      <c:layout/>
      <c:barChart>
        <c:barDir val="col"/>
        <c:grouping val="clustered"/>
        <c:varyColors val="0"/>
        <c:ser>
          <c:idx val="0"/>
          <c:order val="0"/>
          <c:spPr>
            <a:solidFill>
              <a:srgbClr val="0070C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4-6688-45B0-AD59-FFEFD22889EA}"/>
              </c:ext>
            </c:extLst>
          </c:dPt>
          <c:cat>
            <c:strRef>
              <c:f>(CALCULATION!$B$27,CALCULATION!$B$46)</c:f>
              <c:strCache>
                <c:ptCount val="2"/>
                <c:pt idx="0">
                  <c:v>Current  emissions</c:v>
                </c:pt>
                <c:pt idx="1">
                  <c:v>Future  emissions</c:v>
                </c:pt>
              </c:strCache>
            </c:strRef>
          </c:cat>
          <c:val>
            <c:numRef>
              <c:f>(CALCULATION!$C$27,CALCULATION!$C$46)</c:f>
              <c:numCache>
                <c:formatCode>#,##0</c:formatCode>
                <c:ptCount val="2"/>
                <c:pt idx="0">
                  <c:v>732.95566922193518</c:v>
                </c:pt>
                <c:pt idx="1">
                  <c:v>614.04019084974709</c:v>
                </c:pt>
              </c:numCache>
            </c:numRef>
          </c:val>
          <c:extLst>
            <c:ext xmlns:c16="http://schemas.microsoft.com/office/drawing/2014/chart" uri="{C3380CC4-5D6E-409C-BE32-E72D297353CC}">
              <c16:uniqueId val="{00000000-6688-45B0-AD59-FFEFD22889EA}"/>
            </c:ext>
          </c:extLst>
        </c:ser>
        <c:dLbls>
          <c:showLegendKey val="0"/>
          <c:showVal val="0"/>
          <c:showCatName val="0"/>
          <c:showSerName val="0"/>
          <c:showPercent val="0"/>
          <c:showBubbleSize val="0"/>
        </c:dLbls>
        <c:gapWidth val="219"/>
        <c:overlap val="-27"/>
        <c:axId val="1103199776"/>
        <c:axId val="1103201024"/>
      </c:barChart>
      <c:catAx>
        <c:axId val="110319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103201024"/>
        <c:crosses val="autoZero"/>
        <c:auto val="1"/>
        <c:lblAlgn val="ctr"/>
        <c:lblOffset val="100"/>
        <c:noMultiLvlLbl val="0"/>
      </c:catAx>
      <c:valAx>
        <c:axId val="1103201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i-FI" b="1"/>
                  <a:t>tCO2eq/year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03199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0" baseline="0">
                <a:solidFill>
                  <a:schemeClr val="tx1">
                    <a:lumMod val="65000"/>
                    <a:lumOff val="35000"/>
                  </a:schemeClr>
                </a:solidFill>
                <a:latin typeface="+mn-lt"/>
                <a:ea typeface="+mn-ea"/>
                <a:cs typeface="+mn-cs"/>
              </a:defRPr>
            </a:pPr>
            <a:r>
              <a:rPr lang="fi-FI" sz="1600" b="1" cap="all" baseline="0">
                <a:solidFill>
                  <a:srgbClr val="0070C0"/>
                </a:solidFill>
              </a:rPr>
              <a:t>Indirect economic benefits</a:t>
            </a:r>
          </a:p>
        </c:rich>
      </c:tx>
      <c:overlay val="0"/>
      <c:spPr>
        <a:noFill/>
        <a:ln>
          <a:noFill/>
        </a:ln>
        <a:effectLst/>
      </c:spPr>
      <c:txPr>
        <a:bodyPr rot="0" spcFirstLastPara="1" vertOverflow="ellipsis" vert="horz" wrap="square" anchor="ctr" anchorCtr="1"/>
        <a:lstStyle/>
        <a:p>
          <a:pPr>
            <a:defRPr sz="1600" b="1" i="0" u="none" strike="noStrike" kern="1200" cap="all"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0.29970043409952918"/>
          <c:y val="0.16255633842890013"/>
          <c:w val="0.40059913180094159"/>
          <c:h val="0.67125022068468432"/>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A-F97A-4F45-9C83-D7DB0868166F}"/>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6-F97A-4F45-9C83-D7DB0868166F}"/>
              </c:ext>
            </c:extLst>
          </c:dPt>
          <c:cat>
            <c:strRef>
              <c:f>CALCULATION!$X$44:$X$45</c:f>
              <c:strCache>
                <c:ptCount val="2"/>
                <c:pt idx="0">
                  <c:v>positive</c:v>
                </c:pt>
                <c:pt idx="1">
                  <c:v>negative</c:v>
                </c:pt>
              </c:strCache>
            </c:strRef>
          </c:cat>
          <c:val>
            <c:numRef>
              <c:f>CALCULATION!$W$44:$W$45</c:f>
              <c:numCache>
                <c:formatCode>General</c:formatCode>
                <c:ptCount val="2"/>
                <c:pt idx="0">
                  <c:v>4</c:v>
                </c:pt>
                <c:pt idx="1">
                  <c:v>1</c:v>
                </c:pt>
              </c:numCache>
            </c:numRef>
          </c:val>
          <c:extLst>
            <c:ext xmlns:c16="http://schemas.microsoft.com/office/drawing/2014/chart" uri="{C3380CC4-5D6E-409C-BE32-E72D297353CC}">
              <c16:uniqueId val="{00000000-F97A-4F45-9C83-D7DB0868166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no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jpeg"/><Relationship Id="rId5" Type="http://schemas.openxmlformats.org/officeDocument/2006/relationships/chart" Target="../charts/chart9.xml"/><Relationship Id="rId4"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8</xdr:row>
      <xdr:rowOff>105563</xdr:rowOff>
    </xdr:from>
    <xdr:to>
      <xdr:col>1</xdr:col>
      <xdr:colOff>0</xdr:colOff>
      <xdr:row>24</xdr:row>
      <xdr:rowOff>105788</xdr:rowOff>
    </xdr:to>
    <xdr:pic>
      <xdr:nvPicPr>
        <xdr:cNvPr id="3" name="Picture 2" descr="picture showing the architecture of the tool" title="PRINCIPLE OF LUCIA ECONOMIC ASSESMENT TOOL">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772563"/>
          <a:ext cx="5819775" cy="3048225"/>
        </a:xfrm>
        <a:prstGeom prst="rect">
          <a:avLst/>
        </a:prstGeom>
      </xdr:spPr>
    </xdr:pic>
    <xdr:clientData/>
  </xdr:twoCellAnchor>
  <xdr:twoCellAnchor>
    <xdr:from>
      <xdr:col>2</xdr:col>
      <xdr:colOff>95250</xdr:colOff>
      <xdr:row>8</xdr:row>
      <xdr:rowOff>171450</xdr:rowOff>
    </xdr:from>
    <xdr:to>
      <xdr:col>2</xdr:col>
      <xdr:colOff>2933700</xdr:colOff>
      <xdr:row>24</xdr:row>
      <xdr:rowOff>129025</xdr:rowOff>
    </xdr:to>
    <xdr:grpSp>
      <xdr:nvGrpSpPr>
        <xdr:cNvPr id="21" name="Group 20" descr="picture showing a form and arrows to the fields that should be filled" title="SELECTING YES or NO in EVALUATION BEFORE AND AFTER SHEETS">
          <a:extLst>
            <a:ext uri="{FF2B5EF4-FFF2-40B4-BE49-F238E27FC236}">
              <a16:creationId xmlns:a16="http://schemas.microsoft.com/office/drawing/2014/main" id="{00000000-0008-0000-0000-000015000000}"/>
            </a:ext>
          </a:extLst>
        </xdr:cNvPr>
        <xdr:cNvGrpSpPr/>
      </xdr:nvGrpSpPr>
      <xdr:grpSpPr>
        <a:xfrm>
          <a:off x="5715000" y="3219450"/>
          <a:ext cx="2838450" cy="3005575"/>
          <a:chOff x="361949" y="2286000"/>
          <a:chExt cx="4324351" cy="4197964"/>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49" y="2286000"/>
            <a:ext cx="3609975" cy="4197964"/>
          </a:xfrm>
          <a:prstGeom prst="rect">
            <a:avLst/>
          </a:prstGeom>
        </xdr:spPr>
      </xdr:pic>
      <xdr:sp macro="" textlink="">
        <xdr:nvSpPr>
          <xdr:cNvPr id="8" name="Arrow: Left 7">
            <a:extLst>
              <a:ext uri="{FF2B5EF4-FFF2-40B4-BE49-F238E27FC236}">
                <a16:creationId xmlns:a16="http://schemas.microsoft.com/office/drawing/2014/main" id="{00000000-0008-0000-0000-000008000000}"/>
              </a:ext>
            </a:extLst>
          </xdr:cNvPr>
          <xdr:cNvSpPr/>
        </xdr:nvSpPr>
        <xdr:spPr>
          <a:xfrm>
            <a:off x="4152900" y="2819400"/>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0" name="Arrow: Left 9">
            <a:extLst>
              <a:ext uri="{FF2B5EF4-FFF2-40B4-BE49-F238E27FC236}">
                <a16:creationId xmlns:a16="http://schemas.microsoft.com/office/drawing/2014/main" id="{00000000-0008-0000-0000-00000A000000}"/>
              </a:ext>
            </a:extLst>
          </xdr:cNvPr>
          <xdr:cNvSpPr/>
        </xdr:nvSpPr>
        <xdr:spPr>
          <a:xfrm>
            <a:off x="4152900" y="3057525"/>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1" name="Arrow: Left 10">
            <a:extLst>
              <a:ext uri="{FF2B5EF4-FFF2-40B4-BE49-F238E27FC236}">
                <a16:creationId xmlns:a16="http://schemas.microsoft.com/office/drawing/2014/main" id="{00000000-0008-0000-0000-00000B000000}"/>
              </a:ext>
            </a:extLst>
          </xdr:cNvPr>
          <xdr:cNvSpPr/>
        </xdr:nvSpPr>
        <xdr:spPr>
          <a:xfrm>
            <a:off x="4152900" y="3305175"/>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2" name="Arrow: Left 11">
            <a:extLst>
              <a:ext uri="{FF2B5EF4-FFF2-40B4-BE49-F238E27FC236}">
                <a16:creationId xmlns:a16="http://schemas.microsoft.com/office/drawing/2014/main" id="{00000000-0008-0000-0000-00000C000000}"/>
              </a:ext>
            </a:extLst>
          </xdr:cNvPr>
          <xdr:cNvSpPr/>
        </xdr:nvSpPr>
        <xdr:spPr>
          <a:xfrm>
            <a:off x="4143375" y="3695700"/>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3" name="Arrow: Left 12">
            <a:extLst>
              <a:ext uri="{FF2B5EF4-FFF2-40B4-BE49-F238E27FC236}">
                <a16:creationId xmlns:a16="http://schemas.microsoft.com/office/drawing/2014/main" id="{00000000-0008-0000-0000-00000D000000}"/>
              </a:ext>
            </a:extLst>
          </xdr:cNvPr>
          <xdr:cNvSpPr/>
        </xdr:nvSpPr>
        <xdr:spPr>
          <a:xfrm>
            <a:off x="4143375" y="3933825"/>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4" name="Arrow: Left 13">
            <a:extLst>
              <a:ext uri="{FF2B5EF4-FFF2-40B4-BE49-F238E27FC236}">
                <a16:creationId xmlns:a16="http://schemas.microsoft.com/office/drawing/2014/main" id="{00000000-0008-0000-0000-00000E000000}"/>
              </a:ext>
            </a:extLst>
          </xdr:cNvPr>
          <xdr:cNvSpPr/>
        </xdr:nvSpPr>
        <xdr:spPr>
          <a:xfrm>
            <a:off x="4143375" y="4181475"/>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5" name="Arrow: Left 14">
            <a:extLst>
              <a:ext uri="{FF2B5EF4-FFF2-40B4-BE49-F238E27FC236}">
                <a16:creationId xmlns:a16="http://schemas.microsoft.com/office/drawing/2014/main" id="{00000000-0008-0000-0000-00000F000000}"/>
              </a:ext>
            </a:extLst>
          </xdr:cNvPr>
          <xdr:cNvSpPr/>
        </xdr:nvSpPr>
        <xdr:spPr>
          <a:xfrm>
            <a:off x="4133850" y="4638675"/>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6" name="Arrow: Left 15">
            <a:extLst>
              <a:ext uri="{FF2B5EF4-FFF2-40B4-BE49-F238E27FC236}">
                <a16:creationId xmlns:a16="http://schemas.microsoft.com/office/drawing/2014/main" id="{00000000-0008-0000-0000-000010000000}"/>
              </a:ext>
            </a:extLst>
          </xdr:cNvPr>
          <xdr:cNvSpPr/>
        </xdr:nvSpPr>
        <xdr:spPr>
          <a:xfrm>
            <a:off x="4133850" y="4876800"/>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7" name="Arrow: Left 16">
            <a:extLst>
              <a:ext uri="{FF2B5EF4-FFF2-40B4-BE49-F238E27FC236}">
                <a16:creationId xmlns:a16="http://schemas.microsoft.com/office/drawing/2014/main" id="{00000000-0008-0000-0000-000011000000}"/>
              </a:ext>
            </a:extLst>
          </xdr:cNvPr>
          <xdr:cNvSpPr/>
        </xdr:nvSpPr>
        <xdr:spPr>
          <a:xfrm>
            <a:off x="4133850" y="5124450"/>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8" name="Arrow: Left 17">
            <a:extLst>
              <a:ext uri="{FF2B5EF4-FFF2-40B4-BE49-F238E27FC236}">
                <a16:creationId xmlns:a16="http://schemas.microsoft.com/office/drawing/2014/main" id="{00000000-0008-0000-0000-000012000000}"/>
              </a:ext>
            </a:extLst>
          </xdr:cNvPr>
          <xdr:cNvSpPr/>
        </xdr:nvSpPr>
        <xdr:spPr>
          <a:xfrm>
            <a:off x="4171950" y="5743575"/>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sp macro="" textlink="">
        <xdr:nvSpPr>
          <xdr:cNvPr id="19" name="Arrow: Left 18">
            <a:extLst>
              <a:ext uri="{FF2B5EF4-FFF2-40B4-BE49-F238E27FC236}">
                <a16:creationId xmlns:a16="http://schemas.microsoft.com/office/drawing/2014/main" id="{00000000-0008-0000-0000-000013000000}"/>
              </a:ext>
            </a:extLst>
          </xdr:cNvPr>
          <xdr:cNvSpPr/>
        </xdr:nvSpPr>
        <xdr:spPr>
          <a:xfrm>
            <a:off x="4171950" y="5981700"/>
            <a:ext cx="514350" cy="2476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i-FI" sz="1100"/>
          </a:p>
        </xdr:txBody>
      </xdr:sp>
    </xdr:grpSp>
    <xdr:clientData/>
  </xdr:twoCellAnchor>
  <xdr:twoCellAnchor editAs="oneCell">
    <xdr:from>
      <xdr:col>12</xdr:col>
      <xdr:colOff>405386</xdr:colOff>
      <xdr:row>11</xdr:row>
      <xdr:rowOff>26334</xdr:rowOff>
    </xdr:from>
    <xdr:to>
      <xdr:col>16</xdr:col>
      <xdr:colOff>198734</xdr:colOff>
      <xdr:row>35</xdr:row>
      <xdr:rowOff>112059</xdr:rowOff>
    </xdr:to>
    <xdr:pic>
      <xdr:nvPicPr>
        <xdr:cNvPr id="4" name="Picture 3" descr="screenshot of excel command bar showing how to print entire workbook" title="Navigating and printing the document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289974" y="3645834"/>
          <a:ext cx="2437936" cy="5229225"/>
        </a:xfrm>
        <a:prstGeom prst="rect">
          <a:avLst/>
        </a:prstGeom>
      </xdr:spPr>
    </xdr:pic>
    <xdr:clientData/>
  </xdr:twoCellAnchor>
  <xdr:twoCellAnchor editAs="oneCell">
    <xdr:from>
      <xdr:col>3</xdr:col>
      <xdr:colOff>398318</xdr:colOff>
      <xdr:row>5</xdr:row>
      <xdr:rowOff>17317</xdr:rowOff>
    </xdr:from>
    <xdr:to>
      <xdr:col>11</xdr:col>
      <xdr:colOff>188027</xdr:colOff>
      <xdr:row>35</xdr:row>
      <xdr:rowOff>464168</xdr:rowOff>
    </xdr:to>
    <xdr:pic>
      <xdr:nvPicPr>
        <xdr:cNvPr id="6" name="Picture 5" descr="screenshot of the form with visible highlighted fields which can be filled" title="a screenshof of the form">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330545" y="1922317"/>
          <a:ext cx="5054437" cy="7304851"/>
        </a:xfrm>
        <a:prstGeom prst="rect">
          <a:avLst/>
        </a:prstGeom>
      </xdr:spPr>
    </xdr:pic>
    <xdr:clientData/>
  </xdr:twoCellAnchor>
  <xdr:twoCellAnchor>
    <xdr:from>
      <xdr:col>12</xdr:col>
      <xdr:colOff>403411</xdr:colOff>
      <xdr:row>5</xdr:row>
      <xdr:rowOff>11206</xdr:rowOff>
    </xdr:from>
    <xdr:to>
      <xdr:col>20</xdr:col>
      <xdr:colOff>369794</xdr:colOff>
      <xdr:row>10</xdr:row>
      <xdr:rowOff>29939</xdr:rowOff>
    </xdr:to>
    <xdr:grpSp>
      <xdr:nvGrpSpPr>
        <xdr:cNvPr id="24" name="Group 23" descr="screenshot of excel command bar showing how to set up print page layout" title="Navigating and printing the document 1">
          <a:extLst>
            <a:ext uri="{FF2B5EF4-FFF2-40B4-BE49-F238E27FC236}">
              <a16:creationId xmlns:a16="http://schemas.microsoft.com/office/drawing/2014/main" id="{00000000-0008-0000-0000-000018000000}"/>
            </a:ext>
          </a:extLst>
        </xdr:cNvPr>
        <xdr:cNvGrpSpPr/>
      </xdr:nvGrpSpPr>
      <xdr:grpSpPr>
        <a:xfrm>
          <a:off x="16995961" y="1916206"/>
          <a:ext cx="4843183" cy="1542733"/>
          <a:chOff x="17963028" y="1916206"/>
          <a:chExt cx="5802537" cy="1703294"/>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963028" y="1916206"/>
            <a:ext cx="5786968" cy="1703294"/>
          </a:xfrm>
          <a:prstGeom prst="rect">
            <a:avLst/>
          </a:prstGeom>
        </xdr:spPr>
      </xdr:pic>
      <xdr:sp macro="" textlink="">
        <xdr:nvSpPr>
          <xdr:cNvPr id="22" name="Oval 21">
            <a:extLst>
              <a:ext uri="{FF2B5EF4-FFF2-40B4-BE49-F238E27FC236}">
                <a16:creationId xmlns:a16="http://schemas.microsoft.com/office/drawing/2014/main" id="{00000000-0008-0000-0000-000016000000}"/>
              </a:ext>
            </a:extLst>
          </xdr:cNvPr>
          <xdr:cNvSpPr/>
        </xdr:nvSpPr>
        <xdr:spPr>
          <a:xfrm>
            <a:off x="18951258" y="2588559"/>
            <a:ext cx="950389" cy="86285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sp macro="" textlink="">
        <xdr:nvSpPr>
          <xdr:cNvPr id="23" name="Oval 22">
            <a:extLst>
              <a:ext uri="{FF2B5EF4-FFF2-40B4-BE49-F238E27FC236}">
                <a16:creationId xmlns:a16="http://schemas.microsoft.com/office/drawing/2014/main" id="{00000000-0008-0000-0000-000017000000}"/>
              </a:ext>
            </a:extLst>
          </xdr:cNvPr>
          <xdr:cNvSpPr/>
        </xdr:nvSpPr>
        <xdr:spPr>
          <a:xfrm>
            <a:off x="23106528" y="2185148"/>
            <a:ext cx="659037" cy="598336"/>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grpSp>
    <xdr:clientData/>
  </xdr:twoCellAnchor>
  <xdr:twoCellAnchor>
    <xdr:from>
      <xdr:col>12</xdr:col>
      <xdr:colOff>347383</xdr:colOff>
      <xdr:row>22</xdr:row>
      <xdr:rowOff>67236</xdr:rowOff>
    </xdr:from>
    <xdr:to>
      <xdr:col>16</xdr:col>
      <xdr:colOff>199596</xdr:colOff>
      <xdr:row>26</xdr:row>
      <xdr:rowOff>168089</xdr:rowOff>
    </xdr:to>
    <xdr:sp macro="" textlink="">
      <xdr:nvSpPr>
        <xdr:cNvPr id="25" name="Oval 24">
          <a:extLst>
            <a:ext uri="{FF2B5EF4-FFF2-40B4-BE49-F238E27FC236}">
              <a16:creationId xmlns:a16="http://schemas.microsoft.com/office/drawing/2014/main" id="{00000000-0008-0000-0000-000019000000}"/>
            </a:ext>
          </a:extLst>
        </xdr:cNvPr>
        <xdr:cNvSpPr/>
      </xdr:nvSpPr>
      <xdr:spPr>
        <a:xfrm>
          <a:off x="18231971" y="5782236"/>
          <a:ext cx="2496801" cy="86285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164041</xdr:colOff>
      <xdr:row>13</xdr:row>
      <xdr:rowOff>103961</xdr:rowOff>
    </xdr:from>
    <xdr:to>
      <xdr:col>3</xdr:col>
      <xdr:colOff>1635125</xdr:colOff>
      <xdr:row>34</xdr:row>
      <xdr:rowOff>121249</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52917</xdr:colOff>
      <xdr:row>0</xdr:row>
      <xdr:rowOff>0</xdr:rowOff>
    </xdr:from>
    <xdr:to>
      <xdr:col>3</xdr:col>
      <xdr:colOff>2031999</xdr:colOff>
      <xdr:row>12</xdr:row>
      <xdr:rowOff>10583</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30</xdr:row>
      <xdr:rowOff>107156</xdr:rowOff>
    </xdr:from>
    <xdr:to>
      <xdr:col>2</xdr:col>
      <xdr:colOff>11006</xdr:colOff>
      <xdr:row>34</xdr:row>
      <xdr:rowOff>145661</xdr:rowOff>
    </xdr:to>
    <xdr:pic>
      <xdr:nvPicPr>
        <xdr:cNvPr id="5" name="Picture 3">
          <a:extLst>
            <a:ext uri="{FF2B5EF4-FFF2-40B4-BE49-F238E27FC236}">
              <a16:creationId xmlns:a16="http://schemas.microsoft.com/office/drawing/2014/main" id="{5FE53528-3F1A-4230-9F4E-D7EAF9B262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596312"/>
          <a:ext cx="5571225" cy="800505"/>
        </a:xfrm>
        <a:prstGeom prst="rect">
          <a:avLst/>
        </a:prstGeom>
      </xdr:spPr>
    </xdr:pic>
    <xdr:clientData/>
  </xdr:twoCellAnchor>
  <xdr:twoCellAnchor editAs="oneCell">
    <xdr:from>
      <xdr:col>2</xdr:col>
      <xdr:colOff>57150</xdr:colOff>
      <xdr:row>30</xdr:row>
      <xdr:rowOff>152400</xdr:rowOff>
    </xdr:from>
    <xdr:to>
      <xdr:col>3</xdr:col>
      <xdr:colOff>1985063</xdr:colOff>
      <xdr:row>35</xdr:row>
      <xdr:rowOff>405</xdr:rowOff>
    </xdr:to>
    <xdr:pic>
      <xdr:nvPicPr>
        <xdr:cNvPr id="7" name="Picture 3">
          <a:extLst>
            <a:ext uri="{FF2B5EF4-FFF2-40B4-BE49-F238E27FC236}">
              <a16:creationId xmlns:a16="http://schemas.microsoft.com/office/drawing/2014/main" id="{2BD9E045-D73B-41DA-9471-F89CDADAF5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7369" y="8641556"/>
          <a:ext cx="5571225" cy="800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179916</xdr:colOff>
      <xdr:row>14</xdr:row>
      <xdr:rowOff>188628</xdr:rowOff>
    </xdr:from>
    <xdr:to>
      <xdr:col>3</xdr:col>
      <xdr:colOff>1651000</xdr:colOff>
      <xdr:row>37</xdr:row>
      <xdr:rowOff>15416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31751</xdr:colOff>
      <xdr:row>0</xdr:row>
      <xdr:rowOff>0</xdr:rowOff>
    </xdr:from>
    <xdr:to>
      <xdr:col>3</xdr:col>
      <xdr:colOff>1979084</xdr:colOff>
      <xdr:row>11</xdr:row>
      <xdr:rowOff>190499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17973</xdr:colOff>
      <xdr:row>31</xdr:row>
      <xdr:rowOff>134794</xdr:rowOff>
    </xdr:from>
    <xdr:to>
      <xdr:col>2</xdr:col>
      <xdr:colOff>26957</xdr:colOff>
      <xdr:row>35</xdr:row>
      <xdr:rowOff>180487</xdr:rowOff>
    </xdr:to>
    <xdr:pic>
      <xdr:nvPicPr>
        <xdr:cNvPr id="6" name="Picture 3">
          <a:extLst>
            <a:ext uri="{FF2B5EF4-FFF2-40B4-BE49-F238E27FC236}">
              <a16:creationId xmlns:a16="http://schemas.microsoft.com/office/drawing/2014/main" id="{BCA1B113-D18C-4B88-90BD-00AF4D6498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73" y="8680336"/>
          <a:ext cx="5571225" cy="800505"/>
        </a:xfrm>
        <a:prstGeom prst="rect">
          <a:avLst/>
        </a:prstGeom>
      </xdr:spPr>
    </xdr:pic>
    <xdr:clientData/>
  </xdr:twoCellAnchor>
  <xdr:twoCellAnchor editAs="oneCell">
    <xdr:from>
      <xdr:col>2</xdr:col>
      <xdr:colOff>53555</xdr:colOff>
      <xdr:row>31</xdr:row>
      <xdr:rowOff>143421</xdr:rowOff>
    </xdr:from>
    <xdr:to>
      <xdr:col>3</xdr:col>
      <xdr:colOff>1985512</xdr:colOff>
      <xdr:row>36</xdr:row>
      <xdr:rowOff>411</xdr:rowOff>
    </xdr:to>
    <xdr:pic>
      <xdr:nvPicPr>
        <xdr:cNvPr id="7" name="Picture 3">
          <a:extLst>
            <a:ext uri="{FF2B5EF4-FFF2-40B4-BE49-F238E27FC236}">
              <a16:creationId xmlns:a16="http://schemas.microsoft.com/office/drawing/2014/main" id="{547CF647-62A3-4CC9-916B-167A54C810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5796" y="8688963"/>
          <a:ext cx="5571225" cy="8005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xdr:colOff>
      <xdr:row>5</xdr:row>
      <xdr:rowOff>32425</xdr:rowOff>
    </xdr:from>
    <xdr:to>
      <xdr:col>11</xdr:col>
      <xdr:colOff>535379</xdr:colOff>
      <xdr:row>16</xdr:row>
      <xdr:rowOff>40032</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16</xdr:row>
      <xdr:rowOff>77765</xdr:rowOff>
    </xdr:from>
    <xdr:to>
      <xdr:col>11</xdr:col>
      <xdr:colOff>560916</xdr:colOff>
      <xdr:row>36</xdr:row>
      <xdr:rowOff>132799</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131236</xdr:colOff>
      <xdr:row>56</xdr:row>
      <xdr:rowOff>338059</xdr:rowOff>
    </xdr:from>
    <xdr:to>
      <xdr:col>11</xdr:col>
      <xdr:colOff>582084</xdr:colOff>
      <xdr:row>70</xdr:row>
      <xdr:rowOff>116417</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38100</xdr:colOff>
      <xdr:row>40</xdr:row>
      <xdr:rowOff>170543</xdr:rowOff>
    </xdr:from>
    <xdr:to>
      <xdr:col>11</xdr:col>
      <xdr:colOff>361950</xdr:colOff>
      <xdr:row>52</xdr:row>
      <xdr:rowOff>176838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84667</xdr:colOff>
      <xdr:row>60</xdr:row>
      <xdr:rowOff>105834</xdr:rowOff>
    </xdr:from>
    <xdr:to>
      <xdr:col>5</xdr:col>
      <xdr:colOff>105833</xdr:colOff>
      <xdr:row>73</xdr:row>
      <xdr:rowOff>158750</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215348</xdr:colOff>
      <xdr:row>1</xdr:row>
      <xdr:rowOff>52180</xdr:rowOff>
    </xdr:from>
    <xdr:to>
      <xdr:col>11</xdr:col>
      <xdr:colOff>463826</xdr:colOff>
      <xdr:row>5</xdr:row>
      <xdr:rowOff>31025</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57761" y="317223"/>
          <a:ext cx="5160065" cy="74912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vrdy Jan" refreshedDate="43770.528210532408" createdVersion="6" refreshedVersion="6" minRefreshableVersion="3" recordCount="23" xr:uid="{00000000-000A-0000-FFFF-FFFF02000000}">
  <cacheSource type="worksheet">
    <worksheetSource ref="F4:S27" sheet="benchmarks"/>
  </cacheSource>
  <cacheFields count="14">
    <cacheField name="Lamp type before" numFmtId="0">
      <sharedItems/>
    </cacheField>
    <cacheField name="Lamp type" numFmtId="0">
      <sharedItems count="3">
        <s v="HQL"/>
        <s v="mix"/>
        <s v="HPS"/>
      </sharedItems>
    </cacheField>
    <cacheField name="Lamptype after" numFmtId="0">
      <sharedItems/>
    </cacheField>
    <cacheField name="Annual el consumption kWh before" numFmtId="0">
      <sharedItems containsSemiMixedTypes="0" containsString="0" containsNumber="1" containsInteger="1" minValue="2770" maxValue="21400000"/>
    </cacheField>
    <cacheField name="Annual el consumption kWh after" numFmtId="0">
      <sharedItems containsSemiMixedTypes="0" containsString="0" containsNumber="1" containsInteger="1" minValue="550" maxValue="4300000"/>
    </cacheField>
    <cacheField name="Annual el costs before €" numFmtId="0">
      <sharedItems containsSemiMixedTypes="0" containsString="0" containsNumber="1" containsInteger="1" minValue="300" maxValue="2100000"/>
    </cacheField>
    <cacheField name="Annual el costs after €" numFmtId="0">
      <sharedItems containsSemiMixedTypes="0" containsString="0" containsNumber="1" containsInteger="1" minValue="60" maxValue="600000"/>
    </cacheField>
    <cacheField name="Annual maintanence costs before €" numFmtId="0">
      <sharedItems containsString="0" containsBlank="1" containsNumber="1" containsInteger="1" minValue="1500" maxValue="1000000"/>
    </cacheField>
    <cacheField name="Annual maintanence costs after €" numFmtId="0">
      <sharedItems containsString="0" containsBlank="1" containsNumber="1" containsInteger="1" minValue="300" maxValue="700000"/>
    </cacheField>
    <cacheField name="Annual el consumption saving coef" numFmtId="2">
      <sharedItems containsSemiMixedTypes="0" containsString="0" containsNumber="1" minValue="0.12" maxValue="0.8928571428571429"/>
    </cacheField>
    <cacheField name="Annual el cost coef" numFmtId="2">
      <sharedItems containsSemiMixedTypes="0" containsString="0" containsNumber="1" minValue="0.11818181818181818" maxValue="0.89375000000000004"/>
    </cacheField>
    <cacheField name="Annual maintanence costs coef" numFmtId="0">
      <sharedItems containsString="0" containsBlank="1" containsNumber="1" minValue="0.13333333333333333" maxValue="0.8"/>
    </cacheField>
    <cacheField name="el consumpion per lamp before" numFmtId="1">
      <sharedItems containsString="0" containsBlank="1" containsNumber="1" minValue="63.195435092724679" maxValue="1737.593984962406"/>
    </cacheField>
    <cacheField name="el consumpion per lamp after" numFmtId="1">
      <sharedItems containsString="0" containsBlank="1" containsNumber="1" minValue="50" maxValue="1298.496240601503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vrdy Jan" refreshedDate="43770.528661342592" createdVersion="6" refreshedVersion="6" minRefreshableVersion="3" recordCount="23" xr:uid="{00000000-000A-0000-FFFF-FFFF03000000}">
  <cacheSource type="worksheet">
    <worksheetSource ref="H4:S27" sheet="benchmarks"/>
  </cacheSource>
  <cacheFields count="12">
    <cacheField name="Lamptype after" numFmtId="0">
      <sharedItems count="1">
        <s v="LED"/>
      </sharedItems>
    </cacheField>
    <cacheField name="Annual el consumption kWh before" numFmtId="0">
      <sharedItems containsSemiMixedTypes="0" containsString="0" containsNumber="1" containsInteger="1" minValue="2770" maxValue="21400000"/>
    </cacheField>
    <cacheField name="Annual el consumption kWh after" numFmtId="0">
      <sharedItems containsSemiMixedTypes="0" containsString="0" containsNumber="1" containsInteger="1" minValue="550" maxValue="4300000"/>
    </cacheField>
    <cacheField name="Annual el costs before €" numFmtId="0">
      <sharedItems containsSemiMixedTypes="0" containsString="0" containsNumber="1" containsInteger="1" minValue="300" maxValue="2100000"/>
    </cacheField>
    <cacheField name="Annual el costs after €" numFmtId="0">
      <sharedItems containsSemiMixedTypes="0" containsString="0" containsNumber="1" containsInteger="1" minValue="60" maxValue="600000"/>
    </cacheField>
    <cacheField name="Annual maintanence costs before €" numFmtId="0">
      <sharedItems containsString="0" containsBlank="1" containsNumber="1" containsInteger="1" minValue="1500" maxValue="1000000"/>
    </cacheField>
    <cacheField name="Annual maintanence costs after €" numFmtId="0">
      <sharedItems containsString="0" containsBlank="1" containsNumber="1" containsInteger="1" minValue="300" maxValue="700000"/>
    </cacheField>
    <cacheField name="Annual el consumption saving coef" numFmtId="2">
      <sharedItems containsSemiMixedTypes="0" containsString="0" containsNumber="1" minValue="0.12" maxValue="0.8928571428571429"/>
    </cacheField>
    <cacheField name="Annual el cost coef" numFmtId="2">
      <sharedItems containsSemiMixedTypes="0" containsString="0" containsNumber="1" minValue="0.11818181818181818" maxValue="0.89375000000000004"/>
    </cacheField>
    <cacheField name="Annual maintanence costs coef" numFmtId="0">
      <sharedItems containsString="0" containsBlank="1" containsNumber="1" minValue="0.13333333333333333" maxValue="0.8"/>
    </cacheField>
    <cacheField name="el consumpion per lamp before" numFmtId="1">
      <sharedItems containsString="0" containsBlank="1" containsNumber="1" minValue="63.195435092724679" maxValue="1737.593984962406"/>
    </cacheField>
    <cacheField name="el consumpion per lamp after" numFmtId="1">
      <sharedItems containsString="0" containsBlank="1" containsNumber="1" minValue="50" maxValue="1298.496240601503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s v="HQL"/>
    <x v="0"/>
    <s v="LED"/>
    <n v="148700"/>
    <n v="70400"/>
    <n v="23800"/>
    <n v="11300"/>
    <m/>
    <m/>
    <n v="0.47343644922663081"/>
    <n v="0.47478991596638653"/>
    <m/>
    <n v="153.14109165808446"/>
    <n v="97.103448275862064"/>
  </r>
  <r>
    <s v="HQL"/>
    <x v="0"/>
    <s v="LED"/>
    <n v="227300"/>
    <n v="96400"/>
    <n v="34000"/>
    <n v="14500"/>
    <m/>
    <m/>
    <n v="0.42410910690717113"/>
    <n v="0.4264705882352941"/>
    <m/>
    <n v="116.80369989722507"/>
    <n v="121.56368221941993"/>
  </r>
  <r>
    <s v="mix"/>
    <x v="1"/>
    <s v="LED"/>
    <n v="20700"/>
    <n v="10100"/>
    <n v="3100"/>
    <n v="1500"/>
    <n v="1500"/>
    <n v="1200"/>
    <n v="0.48792270531400966"/>
    <n v="0.4838709677419355"/>
    <n v="0.8"/>
    <n v="252.4390243902439"/>
    <n v="174.13793103448276"/>
  </r>
  <r>
    <s v="Fluorescent"/>
    <x v="0"/>
    <s v="LED"/>
    <n v="52500"/>
    <n v="14800"/>
    <n v="7800"/>
    <n v="2100"/>
    <n v="7500"/>
    <n v="1000"/>
    <n v="0.28190476190476188"/>
    <n v="0.26923076923076922"/>
    <n v="0.13333333333333333"/>
    <n v="190.21739130434781"/>
    <n v="106.4748201438849"/>
  </r>
  <r>
    <s v="Fluorescent"/>
    <x v="0"/>
    <s v="LED"/>
    <n v="44300"/>
    <n v="25600"/>
    <n v="6900"/>
    <n v="4000"/>
    <n v="5800"/>
    <n v="1600"/>
    <n v="0.57787810383747173"/>
    <n v="0.57971014492753625"/>
    <n v="0.27586206896551724"/>
    <n v="63.195435092724679"/>
    <n v="134.73684210526315"/>
  </r>
  <r>
    <s v="Fluorescent"/>
    <x v="2"/>
    <s v="LED"/>
    <n v="16800"/>
    <n v="9800"/>
    <n v="3700"/>
    <n v="2000"/>
    <n v="2000"/>
    <n v="500"/>
    <n v="0.58333333333333337"/>
    <n v="0.54054054054054057"/>
    <n v="0.25"/>
    <n v="420"/>
    <n v="245"/>
  </r>
  <r>
    <s v="HPS"/>
    <x v="2"/>
    <s v="LED"/>
    <n v="1433400"/>
    <n v="218300"/>
    <n v="107000"/>
    <n v="16300"/>
    <m/>
    <m/>
    <n v="0.15229524208176365"/>
    <n v="0.15233644859813084"/>
    <m/>
    <n v="637.91722296395199"/>
    <n v="98.733604703753954"/>
  </r>
  <r>
    <s v="HPM"/>
    <x v="0"/>
    <s v="LED"/>
    <n v="307500"/>
    <n v="85000"/>
    <n v="33200"/>
    <n v="9200"/>
    <m/>
    <m/>
    <n v="0.27642276422764228"/>
    <n v="0.27710843373493976"/>
    <m/>
    <n v="755.5282555282555"/>
    <n v="208.84520884520884"/>
  </r>
  <r>
    <s v="mix"/>
    <x v="1"/>
    <s v="LED"/>
    <n v="27700"/>
    <n v="12100"/>
    <n v="3900"/>
    <n v="1700"/>
    <n v="1650"/>
    <n v="300"/>
    <n v="0.43682310469314078"/>
    <n v="0.4358974358974359"/>
    <n v="0.18181818181818182"/>
    <n v="469.49152542372883"/>
    <n v="205.08474576271186"/>
  </r>
  <r>
    <s v="HPS"/>
    <x v="2"/>
    <s v="LED"/>
    <n v="294300"/>
    <n v="130800"/>
    <n v="31600"/>
    <n v="14000"/>
    <m/>
    <m/>
    <n v="0.44444444444444442"/>
    <n v="0.44303797468354428"/>
    <m/>
    <n v="403.7037037037037"/>
    <n v="173.70517928286853"/>
  </r>
  <r>
    <s v="HPS"/>
    <x v="2"/>
    <s v="LED"/>
    <n v="10700"/>
    <n v="3500"/>
    <n v="1150"/>
    <n v="500"/>
    <m/>
    <m/>
    <n v="0.32710280373831774"/>
    <n v="0.43478260869565216"/>
    <m/>
    <n v="445.83333333333331"/>
    <n v="140"/>
  </r>
  <r>
    <s v="HPS"/>
    <x v="2"/>
    <s v="LED"/>
    <n v="34000"/>
    <n v="18000"/>
    <n v="4900"/>
    <n v="2600"/>
    <m/>
    <m/>
    <n v="0.52941176470588236"/>
    <n v="0.53061224489795922"/>
    <m/>
    <n v="333.33333333333331"/>
    <n v="253.52112676056339"/>
  </r>
  <r>
    <s v="HPS"/>
    <x v="2"/>
    <s v="LED"/>
    <n v="22400"/>
    <n v="20000"/>
    <n v="3200"/>
    <n v="2860"/>
    <m/>
    <m/>
    <n v="0.8928571428571429"/>
    <n v="0.89375000000000004"/>
    <m/>
    <n v="457.14285714285717"/>
    <n v="408.16326530612247"/>
  </r>
  <r>
    <s v="mix"/>
    <x v="1"/>
    <s v="LED"/>
    <n v="21400000"/>
    <n v="4300000"/>
    <n v="2100000"/>
    <n v="600000"/>
    <n v="1000000"/>
    <n v="700000"/>
    <n v="0.20093457943925233"/>
    <n v="0.2857142857142857"/>
    <n v="0.7"/>
    <n v="933.88610080733145"/>
    <n v="188.24971543647666"/>
  </r>
  <r>
    <s v="mix"/>
    <x v="1"/>
    <s v="LED"/>
    <n v="691000"/>
    <n v="143000"/>
    <n v="57350"/>
    <n v="15800"/>
    <n v="13000"/>
    <n v="6000"/>
    <n v="0.20694645441389292"/>
    <n v="0.27550130775937226"/>
    <n v="0.46153846153846156"/>
    <n v="793.34098737083809"/>
    <n v="158.36101882613511"/>
  </r>
  <r>
    <s v="mix"/>
    <x v="1"/>
    <s v="LED"/>
    <n v="343850"/>
    <n v="94750"/>
    <n v="27900"/>
    <n v="6600"/>
    <n v="7500"/>
    <n v="3500"/>
    <n v="0.27555620183219426"/>
    <n v="0.23655913978494625"/>
    <n v="0.46666666666666667"/>
    <n v="764.11111111111109"/>
    <n v="215.34090909090909"/>
  </r>
  <r>
    <s v="HPS"/>
    <x v="2"/>
    <s v="LED"/>
    <n v="27000"/>
    <n v="5400"/>
    <n v="3000"/>
    <n v="600"/>
    <m/>
    <m/>
    <n v="0.2"/>
    <n v="0.2"/>
    <m/>
    <n v="692.30769230769226"/>
    <n v="138.46153846153845"/>
  </r>
  <r>
    <s v="HID"/>
    <x v="0"/>
    <s v="LED"/>
    <n v="10000"/>
    <n v="1200"/>
    <n v="1100"/>
    <n v="130"/>
    <m/>
    <m/>
    <n v="0.12"/>
    <n v="0.11818181818181818"/>
    <m/>
    <n v="500"/>
    <n v="63.157894736842103"/>
  </r>
  <r>
    <s v="HID"/>
    <x v="0"/>
    <s v="LED"/>
    <n v="6420"/>
    <n v="970"/>
    <n v="700"/>
    <n v="110"/>
    <m/>
    <m/>
    <n v="0.15109034267912771"/>
    <n v="0.15714285714285714"/>
    <m/>
    <n v="583.63636363636363"/>
    <n v="88.181818181818187"/>
  </r>
  <r>
    <s v="HPS"/>
    <x v="2"/>
    <s v="LED"/>
    <n v="2770"/>
    <n v="550"/>
    <n v="300"/>
    <n v="60"/>
    <m/>
    <m/>
    <n v="0.19855595667870035"/>
    <n v="0.2"/>
    <m/>
    <n v="251.81818181818181"/>
    <n v="50"/>
  </r>
  <r>
    <s v="Fluorescent + HQL"/>
    <x v="0"/>
    <s v="LED"/>
    <n v="514000"/>
    <n v="222400"/>
    <n v="74500"/>
    <n v="32300"/>
    <m/>
    <m/>
    <n v="0.43268482490272375"/>
    <n v="0.43355704697986575"/>
    <m/>
    <n v="1389.1891891891892"/>
    <n v="654.11764705882354"/>
  </r>
  <r>
    <s v="Fluorescent + HQL"/>
    <x v="0"/>
    <s v="LED"/>
    <n v="163300"/>
    <n v="62600"/>
    <n v="13400"/>
    <n v="5200"/>
    <m/>
    <m/>
    <n v="0.38334353949785671"/>
    <n v="0.38805970149253732"/>
    <m/>
    <m/>
    <m/>
  </r>
  <r>
    <s v="mix"/>
    <x v="1"/>
    <s v="LED"/>
    <n v="231100"/>
    <n v="172700"/>
    <n v="30000"/>
    <n v="22400"/>
    <m/>
    <m/>
    <n v="0.7472955430549546"/>
    <n v="0.7466666666666667"/>
    <m/>
    <n v="1737.593984962406"/>
    <n v="1298.496240601503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x v="0"/>
    <n v="148700"/>
    <n v="70400"/>
    <n v="23800"/>
    <n v="11300"/>
    <m/>
    <m/>
    <n v="0.47343644922663081"/>
    <n v="0.47478991596638653"/>
    <m/>
    <n v="153.14109165808446"/>
    <n v="97.103448275862064"/>
  </r>
  <r>
    <x v="0"/>
    <n v="227300"/>
    <n v="96400"/>
    <n v="34000"/>
    <n v="14500"/>
    <m/>
    <m/>
    <n v="0.42410910690717113"/>
    <n v="0.4264705882352941"/>
    <m/>
    <n v="116.80369989722507"/>
    <n v="121.56368221941993"/>
  </r>
  <r>
    <x v="0"/>
    <n v="20700"/>
    <n v="10100"/>
    <n v="3100"/>
    <n v="1500"/>
    <n v="1500"/>
    <n v="1200"/>
    <n v="0.48792270531400966"/>
    <n v="0.4838709677419355"/>
    <n v="0.8"/>
    <n v="252.4390243902439"/>
    <n v="174.13793103448276"/>
  </r>
  <r>
    <x v="0"/>
    <n v="52500"/>
    <n v="14800"/>
    <n v="7800"/>
    <n v="2100"/>
    <n v="7500"/>
    <n v="1000"/>
    <n v="0.28190476190476188"/>
    <n v="0.26923076923076922"/>
    <n v="0.13333333333333333"/>
    <n v="190.21739130434781"/>
    <n v="106.4748201438849"/>
  </r>
  <r>
    <x v="0"/>
    <n v="44300"/>
    <n v="25600"/>
    <n v="6900"/>
    <n v="4000"/>
    <n v="5800"/>
    <n v="1600"/>
    <n v="0.57787810383747173"/>
    <n v="0.57971014492753625"/>
    <n v="0.27586206896551724"/>
    <n v="63.195435092724679"/>
    <n v="134.73684210526315"/>
  </r>
  <r>
    <x v="0"/>
    <n v="16800"/>
    <n v="9800"/>
    <n v="3700"/>
    <n v="2000"/>
    <n v="2000"/>
    <n v="500"/>
    <n v="0.58333333333333337"/>
    <n v="0.54054054054054057"/>
    <n v="0.25"/>
    <n v="420"/>
    <n v="245"/>
  </r>
  <r>
    <x v="0"/>
    <n v="1433400"/>
    <n v="218300"/>
    <n v="107000"/>
    <n v="16300"/>
    <m/>
    <m/>
    <n v="0.15229524208176365"/>
    <n v="0.15233644859813084"/>
    <m/>
    <n v="637.91722296395199"/>
    <n v="98.733604703753954"/>
  </r>
  <r>
    <x v="0"/>
    <n v="307500"/>
    <n v="85000"/>
    <n v="33200"/>
    <n v="9200"/>
    <m/>
    <m/>
    <n v="0.27642276422764228"/>
    <n v="0.27710843373493976"/>
    <m/>
    <n v="755.5282555282555"/>
    <n v="208.84520884520884"/>
  </r>
  <r>
    <x v="0"/>
    <n v="27700"/>
    <n v="12100"/>
    <n v="3900"/>
    <n v="1700"/>
    <n v="1650"/>
    <n v="300"/>
    <n v="0.43682310469314078"/>
    <n v="0.4358974358974359"/>
    <n v="0.18181818181818182"/>
    <n v="469.49152542372883"/>
    <n v="205.08474576271186"/>
  </r>
  <r>
    <x v="0"/>
    <n v="294300"/>
    <n v="130800"/>
    <n v="31600"/>
    <n v="14000"/>
    <m/>
    <m/>
    <n v="0.44444444444444442"/>
    <n v="0.44303797468354428"/>
    <m/>
    <n v="403.7037037037037"/>
    <n v="173.70517928286853"/>
  </r>
  <r>
    <x v="0"/>
    <n v="10700"/>
    <n v="3500"/>
    <n v="1150"/>
    <n v="500"/>
    <m/>
    <m/>
    <n v="0.32710280373831774"/>
    <n v="0.43478260869565216"/>
    <m/>
    <n v="445.83333333333331"/>
    <n v="140"/>
  </r>
  <r>
    <x v="0"/>
    <n v="34000"/>
    <n v="18000"/>
    <n v="4900"/>
    <n v="2600"/>
    <m/>
    <m/>
    <n v="0.52941176470588236"/>
    <n v="0.53061224489795922"/>
    <m/>
    <n v="333.33333333333331"/>
    <n v="253.52112676056339"/>
  </r>
  <r>
    <x v="0"/>
    <n v="22400"/>
    <n v="20000"/>
    <n v="3200"/>
    <n v="2860"/>
    <m/>
    <m/>
    <n v="0.8928571428571429"/>
    <n v="0.89375000000000004"/>
    <m/>
    <n v="457.14285714285717"/>
    <n v="408.16326530612247"/>
  </r>
  <r>
    <x v="0"/>
    <n v="21400000"/>
    <n v="4300000"/>
    <n v="2100000"/>
    <n v="600000"/>
    <n v="1000000"/>
    <n v="700000"/>
    <n v="0.20093457943925233"/>
    <n v="0.2857142857142857"/>
    <n v="0.7"/>
    <n v="933.88610080733145"/>
    <n v="188.24971543647666"/>
  </r>
  <r>
    <x v="0"/>
    <n v="691000"/>
    <n v="143000"/>
    <n v="57350"/>
    <n v="15800"/>
    <n v="13000"/>
    <n v="6000"/>
    <n v="0.20694645441389292"/>
    <n v="0.27550130775937226"/>
    <n v="0.46153846153846156"/>
    <n v="793.34098737083809"/>
    <n v="158.36101882613511"/>
  </r>
  <r>
    <x v="0"/>
    <n v="343850"/>
    <n v="94750"/>
    <n v="27900"/>
    <n v="6600"/>
    <n v="7500"/>
    <n v="3500"/>
    <n v="0.27555620183219426"/>
    <n v="0.23655913978494625"/>
    <n v="0.46666666666666667"/>
    <n v="764.11111111111109"/>
    <n v="215.34090909090909"/>
  </r>
  <r>
    <x v="0"/>
    <n v="27000"/>
    <n v="5400"/>
    <n v="3000"/>
    <n v="600"/>
    <m/>
    <m/>
    <n v="0.2"/>
    <n v="0.2"/>
    <m/>
    <n v="692.30769230769226"/>
    <n v="138.46153846153845"/>
  </r>
  <r>
    <x v="0"/>
    <n v="10000"/>
    <n v="1200"/>
    <n v="1100"/>
    <n v="130"/>
    <m/>
    <m/>
    <n v="0.12"/>
    <n v="0.11818181818181818"/>
    <m/>
    <n v="500"/>
    <n v="63.157894736842103"/>
  </r>
  <r>
    <x v="0"/>
    <n v="6420"/>
    <n v="970"/>
    <n v="700"/>
    <n v="110"/>
    <m/>
    <m/>
    <n v="0.15109034267912771"/>
    <n v="0.15714285714285714"/>
    <m/>
    <n v="583.63636363636363"/>
    <n v="88.181818181818187"/>
  </r>
  <r>
    <x v="0"/>
    <n v="2770"/>
    <n v="550"/>
    <n v="300"/>
    <n v="60"/>
    <m/>
    <m/>
    <n v="0.19855595667870035"/>
    <n v="0.2"/>
    <m/>
    <n v="251.81818181818181"/>
    <n v="50"/>
  </r>
  <r>
    <x v="0"/>
    <n v="514000"/>
    <n v="222400"/>
    <n v="74500"/>
    <n v="32300"/>
    <m/>
    <m/>
    <n v="0.43268482490272375"/>
    <n v="0.43355704697986575"/>
    <m/>
    <n v="1389.1891891891892"/>
    <n v="654.11764705882354"/>
  </r>
  <r>
    <x v="0"/>
    <n v="163300"/>
    <n v="62600"/>
    <n v="13400"/>
    <n v="5200"/>
    <m/>
    <m/>
    <n v="0.38334353949785671"/>
    <n v="0.38805970149253732"/>
    <m/>
    <m/>
    <m/>
  </r>
  <r>
    <x v="0"/>
    <n v="231100"/>
    <n v="172700"/>
    <n v="30000"/>
    <n v="22400"/>
    <m/>
    <m/>
    <n v="0.7472955430549546"/>
    <n v="0.7466666666666667"/>
    <m/>
    <n v="1737.593984962406"/>
    <n v="1298.49624060150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0:G42" firstHeaderRow="1" firstDataRow="1" firstDataCol="1"/>
  <pivotFields count="12">
    <pivotField axis="axisRow" showAll="0">
      <items count="2">
        <item x="0"/>
        <item t="default"/>
      </items>
    </pivotField>
    <pivotField showAll="0"/>
    <pivotField showAll="0"/>
    <pivotField showAll="0"/>
    <pivotField showAll="0"/>
    <pivotField showAll="0"/>
    <pivotField showAll="0"/>
    <pivotField numFmtId="2" showAll="0"/>
    <pivotField numFmtId="2" showAll="0"/>
    <pivotField showAll="0"/>
    <pivotField showAll="0"/>
    <pivotField dataField="1" showAll="0"/>
  </pivotFields>
  <rowFields count="1">
    <field x="0"/>
  </rowFields>
  <rowItems count="2">
    <i>
      <x/>
    </i>
    <i t="grand">
      <x/>
    </i>
  </rowItems>
  <colItems count="1">
    <i/>
  </colItems>
  <dataFields count="1">
    <dataField name="Average of el consumpion per lamp after" fld="11" subtotal="average" baseField="0" baseItem="0" numFmtId="1"/>
  </dataFields>
  <formats count="7">
    <format dxfId="6">
      <pivotArea outline="0" collapsedLevelsAreSubtotals="1" fieldPosition="0"/>
    </format>
    <format dxfId="5">
      <pivotArea outline="0" collapsedLevelsAreSubtotals="1"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32:J36" firstHeaderRow="0" firstDataRow="1" firstDataCol="1"/>
  <pivotFields count="14">
    <pivotField showAll="0"/>
    <pivotField axis="axisRow" showAll="0">
      <items count="4">
        <item x="2"/>
        <item x="0"/>
        <item x="1"/>
        <item t="default"/>
      </items>
    </pivotField>
    <pivotField showAll="0"/>
    <pivotField showAll="0"/>
    <pivotField showAll="0"/>
    <pivotField showAll="0"/>
    <pivotField showAll="0"/>
    <pivotField showAll="0"/>
    <pivotField showAll="0"/>
    <pivotField dataField="1" numFmtId="2" showAll="0"/>
    <pivotField dataField="1" numFmtId="2" showAll="0"/>
    <pivotField dataField="1" showAll="0"/>
    <pivotField dataField="1" showAll="0"/>
    <pivotField showAll="0"/>
  </pivotFields>
  <rowFields count="1">
    <field x="1"/>
  </rowFields>
  <rowItems count="4">
    <i>
      <x/>
    </i>
    <i>
      <x v="1"/>
    </i>
    <i>
      <x v="2"/>
    </i>
    <i t="grand">
      <x/>
    </i>
  </rowItems>
  <colFields count="1">
    <field x="-2"/>
  </colFields>
  <colItems count="4">
    <i>
      <x/>
    </i>
    <i i="1">
      <x v="1"/>
    </i>
    <i i="2">
      <x v="2"/>
    </i>
    <i i="3">
      <x v="3"/>
    </i>
  </colItems>
  <dataFields count="4">
    <dataField name="Average of Annual el consumption saving coef" fld="9" subtotal="average" baseField="1" baseItem="0"/>
    <dataField name="Average of Annual el cost coef" fld="10" subtotal="average" baseField="1" baseItem="0"/>
    <dataField name="Average of Annual maintanence costs coef" fld="11" subtotal="average" baseField="1" baseItem="0"/>
    <dataField name="Average of el consumpion per lamp before" fld="12" subtotal="average" baseField="1" baseItem="0" numFmtId="1"/>
  </dataFields>
  <formats count="9">
    <format dxfId="15">
      <pivotArea outline="0" collapsedLevelsAreSubtotals="1" fieldPosition="0"/>
    </format>
    <format dxfId="14">
      <pivotArea outline="0" collapsedLevelsAreSubtotals="1" fieldPosition="0"/>
    </format>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outline="0" collapsedLevelsAreSubtotals="1" fieldPosition="0"/>
    </format>
    <format dxfId="9">
      <pivotArea outline="0" collapsedLevelsAreSubtotals="1" fieldPosition="0"/>
    </format>
    <format dxfId="8">
      <pivotArea outline="0" collapsedLevelsAreSubtotals="1" fieldPosition="0">
        <references count="1">
          <reference field="4294967294" count="1" selected="0">
            <x v="3"/>
          </reference>
        </references>
      </pivotArea>
    </format>
    <format dxfId="7">
      <pivotArea outline="0" collapsedLevelsAreSubtotals="1" fieldPosition="0">
        <references count="1">
          <reference field="4294967294"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europa.eu/eurostat/statistics-explained/index.php?title=Electricity_generation_statistics_%E2%80%93_first_resul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9"/>
  <sheetViews>
    <sheetView zoomScaleNormal="100" zoomScalePageLayoutView="90" workbookViewId="0">
      <selection activeCell="X25" sqref="X25"/>
    </sheetView>
  </sheetViews>
  <sheetFormatPr defaultRowHeight="15" x14ac:dyDescent="0.25"/>
  <cols>
    <col min="1" max="1" width="82.140625" style="5" customWidth="1"/>
    <col min="2" max="2" width="2.140625" style="5" customWidth="1"/>
    <col min="3" max="3" width="82.28515625" style="5" customWidth="1"/>
    <col min="4" max="16384" width="9.140625" style="5"/>
  </cols>
  <sheetData>
    <row r="1" spans="1:21" x14ac:dyDescent="0.25">
      <c r="A1" s="40"/>
      <c r="B1" s="40"/>
      <c r="C1" s="40"/>
      <c r="D1" s="40"/>
      <c r="E1" s="40"/>
      <c r="F1" s="40"/>
      <c r="G1" s="40"/>
      <c r="H1" s="40"/>
      <c r="I1" s="40"/>
      <c r="J1" s="40"/>
      <c r="K1" s="40"/>
      <c r="L1" s="40"/>
      <c r="M1" s="40"/>
      <c r="N1" s="40"/>
    </row>
    <row r="2" spans="1:21" x14ac:dyDescent="0.25">
      <c r="A2" s="41" t="s">
        <v>0</v>
      </c>
      <c r="B2" s="41"/>
      <c r="C2" s="41"/>
      <c r="D2" s="138" t="s">
        <v>1</v>
      </c>
      <c r="E2" s="138"/>
      <c r="F2" s="138"/>
      <c r="G2" s="138"/>
      <c r="H2" s="138"/>
      <c r="I2" s="138"/>
      <c r="J2" s="138"/>
      <c r="K2" s="138"/>
      <c r="L2" s="138"/>
      <c r="M2" s="138" t="s">
        <v>2</v>
      </c>
      <c r="N2" s="138"/>
      <c r="O2" s="138"/>
      <c r="P2" s="138"/>
      <c r="Q2" s="138"/>
      <c r="R2" s="138"/>
      <c r="S2" s="138"/>
      <c r="T2" s="138"/>
      <c r="U2" s="138"/>
    </row>
    <row r="3" spans="1:21" x14ac:dyDescent="0.25">
      <c r="A3" s="40"/>
      <c r="B3" s="40"/>
      <c r="C3" s="40"/>
      <c r="D3" s="40"/>
      <c r="E3" s="40"/>
      <c r="F3" s="40"/>
      <c r="G3" s="40"/>
      <c r="H3" s="40"/>
      <c r="I3" s="40"/>
      <c r="J3" s="40"/>
      <c r="K3" s="40"/>
      <c r="L3" s="40"/>
      <c r="M3" s="40"/>
      <c r="N3" s="40"/>
    </row>
    <row r="4" spans="1:21" ht="90" customHeight="1" x14ac:dyDescent="0.25">
      <c r="A4" s="42" t="s">
        <v>3</v>
      </c>
      <c r="B4" s="42"/>
      <c r="C4" s="42" t="s">
        <v>4</v>
      </c>
      <c r="D4" s="139" t="s">
        <v>5</v>
      </c>
      <c r="E4" s="139"/>
      <c r="F4" s="139"/>
      <c r="G4" s="139"/>
      <c r="H4" s="139"/>
      <c r="I4" s="139"/>
      <c r="J4" s="139"/>
      <c r="K4" s="139"/>
      <c r="L4" s="139"/>
      <c r="M4" s="139" t="s">
        <v>6</v>
      </c>
      <c r="N4" s="139"/>
      <c r="O4" s="139"/>
      <c r="P4" s="139"/>
      <c r="Q4" s="139"/>
      <c r="R4" s="139"/>
      <c r="S4" s="139"/>
      <c r="T4" s="139"/>
      <c r="U4" s="139"/>
    </row>
    <row r="5" spans="1:21" x14ac:dyDescent="0.25">
      <c r="A5" s="40"/>
      <c r="B5" s="40"/>
      <c r="C5" s="40"/>
      <c r="D5" s="139"/>
      <c r="E5" s="139"/>
      <c r="F5" s="139"/>
      <c r="G5" s="139"/>
      <c r="H5" s="139"/>
      <c r="I5" s="139"/>
      <c r="J5" s="139"/>
      <c r="K5" s="139"/>
      <c r="L5" s="139"/>
      <c r="M5" s="40"/>
      <c r="N5" s="40"/>
    </row>
    <row r="6" spans="1:21" ht="60" x14ac:dyDescent="0.25">
      <c r="A6" s="42" t="s">
        <v>7</v>
      </c>
      <c r="B6" s="42"/>
      <c r="C6" s="42" t="s">
        <v>8</v>
      </c>
      <c r="D6" s="40"/>
      <c r="E6" s="40"/>
      <c r="F6" s="40"/>
      <c r="G6" s="40"/>
      <c r="H6" s="40"/>
      <c r="I6" s="40"/>
      <c r="J6" s="40"/>
      <c r="K6" s="40"/>
      <c r="L6" s="40"/>
      <c r="M6" s="40"/>
      <c r="N6" s="40"/>
    </row>
    <row r="7" spans="1:21" x14ac:dyDescent="0.25">
      <c r="A7" s="40"/>
      <c r="B7" s="40"/>
      <c r="C7" s="40"/>
      <c r="D7" s="40"/>
      <c r="E7" s="40"/>
      <c r="F7" s="40"/>
      <c r="G7" s="40"/>
      <c r="H7" s="40"/>
      <c r="I7" s="40"/>
      <c r="J7" s="40"/>
      <c r="K7" s="40"/>
      <c r="L7" s="40"/>
      <c r="M7" s="40"/>
      <c r="N7" s="40"/>
    </row>
    <row r="8" spans="1:21" x14ac:dyDescent="0.25">
      <c r="A8" s="43" t="s">
        <v>9</v>
      </c>
      <c r="B8" s="25"/>
      <c r="C8" s="41" t="s">
        <v>10</v>
      </c>
      <c r="D8" s="40"/>
      <c r="E8" s="40"/>
      <c r="F8" s="40"/>
      <c r="G8" s="40"/>
      <c r="H8" s="40"/>
      <c r="I8" s="40"/>
      <c r="J8" s="40"/>
      <c r="K8" s="40"/>
      <c r="L8" s="40"/>
      <c r="M8" s="40"/>
      <c r="N8" s="40"/>
    </row>
    <row r="9" spans="1:21" x14ac:dyDescent="0.25">
      <c r="C9" s="40"/>
      <c r="D9" s="40"/>
      <c r="E9" s="40"/>
      <c r="F9" s="40"/>
      <c r="G9" s="40"/>
      <c r="H9" s="40"/>
      <c r="I9" s="40"/>
      <c r="J9" s="40"/>
      <c r="K9" s="40"/>
      <c r="L9" s="40"/>
      <c r="M9" s="40"/>
      <c r="N9" s="40"/>
    </row>
    <row r="10" spans="1:21" x14ac:dyDescent="0.25">
      <c r="A10" s="25"/>
      <c r="C10" s="40"/>
      <c r="D10" s="40"/>
      <c r="E10" s="40"/>
      <c r="F10" s="40"/>
      <c r="G10" s="40"/>
      <c r="H10" s="40"/>
      <c r="I10" s="40"/>
      <c r="J10" s="40"/>
      <c r="K10" s="40"/>
      <c r="L10" s="40"/>
      <c r="M10" s="40"/>
      <c r="N10" s="40"/>
    </row>
    <row r="11" spans="1:21" x14ac:dyDescent="0.25">
      <c r="A11" s="40"/>
      <c r="B11" s="40"/>
      <c r="C11" s="40"/>
      <c r="D11" s="40"/>
      <c r="E11" s="40"/>
      <c r="F11" s="40"/>
      <c r="G11" s="40"/>
      <c r="H11" s="40"/>
      <c r="I11" s="40"/>
      <c r="J11" s="40"/>
      <c r="K11" s="40"/>
      <c r="L11" s="40"/>
      <c r="M11" s="40"/>
      <c r="N11" s="40"/>
    </row>
    <row r="12" spans="1:21" x14ac:dyDescent="0.25">
      <c r="A12" s="40"/>
      <c r="B12" s="40"/>
      <c r="C12" s="44" t="s">
        <v>11</v>
      </c>
      <c r="D12" s="40"/>
      <c r="E12" s="40"/>
      <c r="F12" s="40"/>
      <c r="G12" s="40"/>
      <c r="H12" s="40"/>
      <c r="I12" s="40"/>
      <c r="J12" s="40"/>
      <c r="K12" s="40"/>
      <c r="L12" s="40"/>
      <c r="M12" s="40"/>
      <c r="N12" s="40"/>
    </row>
    <row r="13" spans="1:21" x14ac:dyDescent="0.25">
      <c r="A13" s="40"/>
      <c r="B13" s="40"/>
      <c r="C13" s="44" t="s">
        <v>12</v>
      </c>
      <c r="D13" s="40"/>
      <c r="E13" s="40"/>
      <c r="F13" s="40"/>
      <c r="G13" s="40"/>
      <c r="H13" s="40"/>
      <c r="I13" s="40"/>
      <c r="J13" s="40"/>
      <c r="K13" s="40"/>
      <c r="L13" s="40"/>
      <c r="M13" s="40"/>
      <c r="N13" s="40"/>
    </row>
    <row r="14" spans="1:21" x14ac:dyDescent="0.25">
      <c r="A14" s="40"/>
      <c r="B14" s="40"/>
      <c r="C14" s="44" t="s">
        <v>13</v>
      </c>
      <c r="D14" s="40"/>
      <c r="E14" s="40"/>
      <c r="F14" s="40"/>
      <c r="G14" s="40"/>
      <c r="H14" s="40"/>
      <c r="I14" s="40"/>
      <c r="J14" s="40"/>
      <c r="K14" s="40"/>
      <c r="L14" s="40"/>
      <c r="M14" s="40"/>
      <c r="N14" s="40"/>
    </row>
    <row r="15" spans="1:21" x14ac:dyDescent="0.25">
      <c r="A15" s="40"/>
      <c r="B15" s="40"/>
      <c r="C15" s="40"/>
      <c r="D15" s="40"/>
      <c r="E15" s="40"/>
      <c r="F15" s="40"/>
      <c r="G15" s="40"/>
      <c r="H15" s="40"/>
      <c r="I15" s="40"/>
      <c r="J15" s="40"/>
      <c r="K15" s="40"/>
      <c r="L15" s="40"/>
      <c r="M15" s="40"/>
      <c r="N15" s="40"/>
    </row>
    <row r="16" spans="1:21" x14ac:dyDescent="0.25">
      <c r="A16" s="40"/>
      <c r="B16" s="40"/>
      <c r="C16" s="40"/>
      <c r="D16" s="40"/>
      <c r="E16" s="40"/>
      <c r="F16" s="40"/>
      <c r="G16" s="40"/>
      <c r="H16" s="40"/>
      <c r="I16" s="40"/>
      <c r="J16" s="40"/>
      <c r="K16" s="40"/>
      <c r="L16" s="40"/>
      <c r="M16" s="40"/>
      <c r="N16" s="40"/>
    </row>
    <row r="17" spans="1:14" x14ac:dyDescent="0.25">
      <c r="A17" s="40"/>
      <c r="B17" s="40"/>
      <c r="C17" s="40"/>
      <c r="D17" s="40"/>
      <c r="E17" s="40"/>
      <c r="F17" s="40"/>
      <c r="G17" s="40"/>
      <c r="H17" s="40"/>
      <c r="I17" s="40"/>
      <c r="J17" s="40"/>
      <c r="K17" s="40"/>
      <c r="L17" s="40"/>
      <c r="M17" s="40"/>
      <c r="N17" s="40"/>
    </row>
    <row r="18" spans="1:14" x14ac:dyDescent="0.25">
      <c r="A18" s="40"/>
      <c r="B18" s="40"/>
      <c r="C18" s="40"/>
      <c r="D18" s="40"/>
      <c r="E18" s="40"/>
      <c r="F18" s="40"/>
      <c r="G18" s="40"/>
      <c r="H18" s="40"/>
      <c r="I18" s="40"/>
      <c r="J18" s="40"/>
      <c r="K18" s="40"/>
      <c r="L18" s="40"/>
      <c r="M18" s="40"/>
      <c r="N18" s="40"/>
    </row>
    <row r="19" spans="1:14" x14ac:dyDescent="0.25">
      <c r="A19" s="40"/>
      <c r="B19" s="40"/>
      <c r="C19" s="40"/>
      <c r="D19" s="40"/>
      <c r="E19" s="40"/>
      <c r="F19" s="40"/>
      <c r="G19" s="40"/>
      <c r="H19" s="40"/>
      <c r="I19" s="40"/>
      <c r="J19" s="40"/>
      <c r="K19" s="40"/>
      <c r="L19" s="40"/>
      <c r="M19" s="40"/>
      <c r="N19" s="40"/>
    </row>
    <row r="20" spans="1:14" x14ac:dyDescent="0.25">
      <c r="C20" s="40"/>
      <c r="D20" s="40"/>
      <c r="E20" s="40"/>
      <c r="F20" s="40"/>
      <c r="G20" s="40"/>
      <c r="H20" s="40"/>
      <c r="I20" s="40"/>
      <c r="J20" s="40"/>
      <c r="K20" s="40"/>
      <c r="L20" s="40"/>
      <c r="M20" s="40"/>
      <c r="N20" s="40"/>
    </row>
    <row r="21" spans="1:14" x14ac:dyDescent="0.25">
      <c r="C21" s="40"/>
      <c r="D21" s="40"/>
      <c r="E21" s="40"/>
      <c r="F21" s="40"/>
      <c r="G21" s="40"/>
      <c r="H21" s="40"/>
      <c r="I21" s="40"/>
      <c r="J21" s="40"/>
      <c r="K21" s="40"/>
      <c r="L21" s="40"/>
      <c r="M21" s="40"/>
      <c r="N21" s="40"/>
    </row>
    <row r="22" spans="1:14" x14ac:dyDescent="0.25">
      <c r="C22" s="40"/>
      <c r="D22" s="40"/>
      <c r="E22" s="40"/>
      <c r="F22" s="40"/>
      <c r="G22" s="40"/>
      <c r="H22" s="40"/>
      <c r="I22" s="40"/>
      <c r="J22" s="40"/>
      <c r="K22" s="40"/>
      <c r="L22" s="40"/>
      <c r="M22" s="40"/>
      <c r="N22" s="40"/>
    </row>
    <row r="23" spans="1:14" x14ac:dyDescent="0.25">
      <c r="A23" s="40"/>
      <c r="B23" s="40"/>
      <c r="C23" s="40"/>
      <c r="D23" s="40"/>
      <c r="E23" s="40"/>
      <c r="F23" s="40"/>
      <c r="G23" s="40"/>
      <c r="H23" s="40"/>
      <c r="I23" s="40"/>
      <c r="J23" s="40"/>
      <c r="K23" s="40"/>
      <c r="L23" s="40"/>
    </row>
    <row r="24" spans="1:14" x14ac:dyDescent="0.25">
      <c r="A24" s="40"/>
      <c r="B24" s="40"/>
      <c r="C24" s="40"/>
      <c r="D24" s="40"/>
      <c r="E24" s="40"/>
      <c r="F24" s="40"/>
      <c r="G24" s="40"/>
      <c r="H24" s="40"/>
      <c r="I24" s="40"/>
      <c r="J24" s="40"/>
      <c r="K24" s="40"/>
      <c r="L24" s="40"/>
    </row>
    <row r="25" spans="1:14" x14ac:dyDescent="0.25">
      <c r="A25" s="40"/>
      <c r="B25" s="40"/>
      <c r="C25" s="40"/>
      <c r="D25" s="40"/>
      <c r="E25" s="40"/>
      <c r="F25" s="40"/>
      <c r="G25" s="40"/>
      <c r="H25" s="40"/>
      <c r="I25" s="40"/>
      <c r="J25" s="40"/>
      <c r="K25" s="40"/>
      <c r="L25" s="40"/>
    </row>
    <row r="26" spans="1:14" x14ac:dyDescent="0.25">
      <c r="A26" s="40"/>
      <c r="B26" s="40"/>
      <c r="C26" s="40"/>
      <c r="D26" s="40"/>
      <c r="E26" s="40"/>
      <c r="F26" s="40"/>
      <c r="G26" s="40"/>
      <c r="H26" s="40"/>
      <c r="I26" s="40"/>
      <c r="J26" s="40"/>
      <c r="K26" s="40"/>
      <c r="L26" s="40"/>
    </row>
    <row r="27" spans="1:14" x14ac:dyDescent="0.25">
      <c r="A27" s="41" t="s">
        <v>14</v>
      </c>
      <c r="B27" s="40"/>
      <c r="C27" s="41" t="s">
        <v>15</v>
      </c>
      <c r="D27" s="40"/>
      <c r="E27" s="40"/>
      <c r="F27" s="40"/>
      <c r="G27" s="40"/>
      <c r="H27" s="40"/>
      <c r="I27" s="40"/>
      <c r="J27" s="40"/>
      <c r="K27" s="40"/>
      <c r="L27" s="40"/>
    </row>
    <row r="28" spans="1:14" x14ac:dyDescent="0.25">
      <c r="A28" s="40"/>
      <c r="B28" s="40"/>
      <c r="C28" s="40"/>
      <c r="D28" s="40"/>
      <c r="E28" s="40"/>
      <c r="F28" s="40"/>
      <c r="G28" s="40"/>
      <c r="H28" s="40"/>
      <c r="I28" s="40"/>
      <c r="J28" s="40"/>
      <c r="K28" s="40"/>
      <c r="L28" s="40"/>
    </row>
    <row r="29" spans="1:14" ht="60" x14ac:dyDescent="0.25">
      <c r="A29" s="42" t="s">
        <v>16</v>
      </c>
      <c r="B29" s="40"/>
      <c r="C29" s="42" t="s">
        <v>17</v>
      </c>
      <c r="D29" s="40"/>
      <c r="E29" s="40"/>
      <c r="F29" s="40"/>
      <c r="G29" s="40"/>
      <c r="H29" s="40"/>
      <c r="I29" s="40"/>
      <c r="J29" s="40"/>
      <c r="K29" s="40"/>
      <c r="L29" s="40"/>
    </row>
    <row r="30" spans="1:14" x14ac:dyDescent="0.25">
      <c r="B30" s="40"/>
      <c r="C30" s="40"/>
      <c r="D30" s="40"/>
      <c r="E30" s="40"/>
      <c r="F30" s="40"/>
      <c r="G30" s="40"/>
      <c r="H30" s="40"/>
      <c r="I30" s="40"/>
      <c r="J30" s="40"/>
      <c r="K30" s="40"/>
      <c r="L30" s="40"/>
    </row>
    <row r="31" spans="1:14" x14ac:dyDescent="0.25">
      <c r="A31" s="45" t="s">
        <v>18</v>
      </c>
      <c r="B31" s="40"/>
      <c r="C31" s="45" t="s">
        <v>19</v>
      </c>
      <c r="D31" s="40"/>
      <c r="E31" s="40"/>
      <c r="F31" s="40"/>
      <c r="G31" s="40"/>
      <c r="H31" s="40"/>
      <c r="I31" s="40"/>
      <c r="J31" s="40"/>
      <c r="K31" s="40"/>
      <c r="L31" s="40"/>
    </row>
    <row r="32" spans="1:14" x14ac:dyDescent="0.25">
      <c r="A32" s="45" t="s">
        <v>20</v>
      </c>
      <c r="B32" s="40"/>
      <c r="C32" s="45" t="s">
        <v>21</v>
      </c>
      <c r="D32" s="40"/>
      <c r="E32" s="40"/>
      <c r="F32" s="40"/>
      <c r="G32" s="40"/>
      <c r="H32" s="40"/>
      <c r="I32" s="40"/>
      <c r="J32" s="40"/>
      <c r="K32" s="40"/>
      <c r="L32" s="40"/>
    </row>
    <row r="33" spans="1:12" x14ac:dyDescent="0.25">
      <c r="A33" s="45" t="s">
        <v>22</v>
      </c>
      <c r="B33" s="40"/>
      <c r="C33" s="45" t="s">
        <v>23</v>
      </c>
      <c r="D33" s="40"/>
      <c r="E33" s="40"/>
      <c r="F33" s="40"/>
      <c r="G33" s="40"/>
      <c r="H33" s="40"/>
      <c r="I33" s="40"/>
      <c r="J33" s="40"/>
      <c r="K33" s="40"/>
      <c r="L33" s="40"/>
    </row>
    <row r="34" spans="1:12" x14ac:dyDescent="0.25">
      <c r="A34" s="45" t="s">
        <v>24</v>
      </c>
      <c r="B34" s="42"/>
      <c r="C34" s="45" t="s">
        <v>25</v>
      </c>
    </row>
    <row r="35" spans="1:12" x14ac:dyDescent="0.25">
      <c r="A35" s="42"/>
      <c r="B35" s="40"/>
    </row>
    <row r="36" spans="1:12" ht="45" x14ac:dyDescent="0.25">
      <c r="A36" s="42" t="s">
        <v>26</v>
      </c>
      <c r="B36" s="42"/>
      <c r="C36" s="25" t="s">
        <v>27</v>
      </c>
    </row>
    <row r="37" spans="1:12" x14ac:dyDescent="0.25">
      <c r="A37" s="25"/>
      <c r="C37" s="25"/>
    </row>
    <row r="39" spans="1:12" x14ac:dyDescent="0.25">
      <c r="A39" s="25"/>
    </row>
  </sheetData>
  <sheetProtection algorithmName="SHA-512" hashValue="lKs4fs3Q3VHWCZuiSzHn9tRcTT9/fPd033Su958UVAMY2caDU6w95PJHeE7RM8Ny1wb+TiDL6pHUjhxkM2J5fA==" saltValue="CY9Go4Ng56L+ns1fLCKfEQ==" spinCount="100000" sheet="1" objects="1" scenarios="1"/>
  <mergeCells count="4">
    <mergeCell ref="D2:L2"/>
    <mergeCell ref="M2:U2"/>
    <mergeCell ref="M4:U4"/>
    <mergeCell ref="D4:L5"/>
  </mergeCells>
  <pageMargins left="0.39370078740157483" right="0.39370078740157483" top="0.78740157480314965" bottom="0.78740157480314965" header="0.39370078740157483" footer="0.39370078740157483"/>
  <pageSetup paperSize="9" pageOrder="overThenDown" orientation="portrait" horizontalDpi="1200" verticalDpi="1200" r:id="rId1"/>
  <headerFooter>
    <oddHeader>&amp;C&amp;G</oddHeader>
    <oddFooter>&amp;C&amp;P</oddFooter>
  </headerFooter>
  <colBreaks count="4" manualBreakCount="4">
    <brk id="2" max="1048575" man="1"/>
    <brk id="3" max="1048575" man="1"/>
    <brk id="12" max="1048575" man="1"/>
    <brk id="21" max="1048575"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H89"/>
  <sheetViews>
    <sheetView zoomScaleNormal="100" zoomScaleSheetLayoutView="85" zoomScalePageLayoutView="70" workbookViewId="0">
      <selection activeCell="A48" sqref="A48"/>
    </sheetView>
  </sheetViews>
  <sheetFormatPr defaultRowHeight="15" x14ac:dyDescent="0.25"/>
  <cols>
    <col min="1" max="1" width="66.140625" customWidth="1"/>
    <col min="2" max="2" width="17.28515625" customWidth="1"/>
    <col min="3" max="3" width="54.5703125" style="36" customWidth="1"/>
    <col min="4" max="4" width="32.28515625" style="36" customWidth="1"/>
    <col min="5" max="5" width="6" style="36" customWidth="1"/>
    <col min="6" max="10" width="9.140625" style="48"/>
    <col min="11" max="11" width="83.140625" style="48" bestFit="1" customWidth="1"/>
    <col min="12" max="13" width="9.140625" style="48"/>
    <col min="14" max="14" width="3.7109375" style="48" customWidth="1"/>
    <col min="15" max="15" width="8.140625" style="48" customWidth="1"/>
    <col min="16" max="40" width="9.140625" style="48"/>
    <col min="41" max="44" width="9.140625" style="15"/>
    <col min="45" max="60" width="9.140625" style="5"/>
  </cols>
  <sheetData>
    <row r="1" spans="1:27" ht="45.75" customHeight="1" x14ac:dyDescent="0.35">
      <c r="A1" s="140" t="s">
        <v>28</v>
      </c>
      <c r="B1" s="140"/>
      <c r="C1" s="37"/>
      <c r="D1" s="37"/>
      <c r="E1" s="37"/>
      <c r="F1" s="47"/>
      <c r="G1" s="47"/>
      <c r="H1" s="52"/>
      <c r="I1" s="52"/>
      <c r="J1" s="52"/>
      <c r="K1" s="52"/>
      <c r="L1" s="52"/>
      <c r="M1" s="52"/>
      <c r="N1" s="52"/>
      <c r="O1" s="52"/>
      <c r="P1" s="52"/>
      <c r="Q1" s="52"/>
      <c r="R1" s="52"/>
      <c r="S1" s="52"/>
      <c r="T1" s="52"/>
      <c r="U1" s="52"/>
      <c r="V1" s="52"/>
      <c r="W1" s="52"/>
      <c r="X1" s="52"/>
      <c r="Y1" s="52"/>
      <c r="Z1" s="52"/>
      <c r="AA1" s="52"/>
    </row>
    <row r="2" spans="1:27" ht="36.75" customHeight="1" x14ac:dyDescent="0.25">
      <c r="A2" s="63" t="s">
        <v>29</v>
      </c>
      <c r="B2" s="29" t="s">
        <v>30</v>
      </c>
      <c r="D2" s="19"/>
      <c r="E2" s="46"/>
      <c r="F2" s="49"/>
      <c r="H2" s="52"/>
      <c r="I2" s="52"/>
      <c r="J2" s="52"/>
      <c r="K2" s="52"/>
      <c r="L2" s="52"/>
      <c r="M2" s="52"/>
      <c r="N2" s="52"/>
      <c r="O2" s="52"/>
      <c r="P2" s="52"/>
      <c r="Q2" s="52"/>
      <c r="R2" s="52"/>
      <c r="S2" s="52"/>
      <c r="T2" s="52"/>
      <c r="U2" s="52"/>
      <c r="V2" s="52"/>
      <c r="W2" s="52"/>
      <c r="X2" s="52"/>
      <c r="Y2" s="52"/>
      <c r="Z2" s="52"/>
      <c r="AA2" s="52"/>
    </row>
    <row r="3" spans="1:27" x14ac:dyDescent="0.25">
      <c r="A3" s="20" t="s">
        <v>18</v>
      </c>
      <c r="B3" s="28"/>
      <c r="D3" s="19"/>
      <c r="E3" s="19"/>
      <c r="F3" s="48" t="s">
        <v>31</v>
      </c>
      <c r="H3" s="52"/>
      <c r="I3" s="52"/>
      <c r="J3" s="52"/>
      <c r="K3" s="52"/>
      <c r="L3" s="52"/>
      <c r="M3" s="52"/>
      <c r="N3" s="52"/>
      <c r="O3" s="52"/>
      <c r="P3" s="52"/>
      <c r="Q3" s="52"/>
      <c r="R3" s="52"/>
      <c r="S3" s="52"/>
      <c r="T3" s="52"/>
      <c r="U3" s="52"/>
      <c r="V3" s="52"/>
      <c r="W3" s="52"/>
      <c r="X3" s="52"/>
      <c r="Y3" s="52"/>
      <c r="Z3" s="52"/>
      <c r="AA3" s="52"/>
    </row>
    <row r="4" spans="1:27" ht="30" x14ac:dyDescent="0.25">
      <c r="A4" s="21" t="s">
        <v>32</v>
      </c>
      <c r="B4" s="33" t="s">
        <v>33</v>
      </c>
      <c r="D4" s="19"/>
      <c r="E4" s="19"/>
      <c r="H4" s="52"/>
      <c r="I4" s="52"/>
      <c r="J4" s="52"/>
      <c r="K4" s="52"/>
      <c r="L4" s="52"/>
      <c r="M4" s="52"/>
      <c r="N4" s="52"/>
      <c r="O4" s="52"/>
      <c r="P4" s="52"/>
      <c r="Q4" s="52"/>
      <c r="R4" s="52"/>
      <c r="S4" s="52"/>
      <c r="T4" s="52"/>
      <c r="U4" s="52"/>
      <c r="V4" s="52"/>
      <c r="W4" s="52"/>
      <c r="X4" s="52"/>
      <c r="Y4" s="52"/>
      <c r="Z4" s="52"/>
      <c r="AA4" s="52"/>
    </row>
    <row r="5" spans="1:27" ht="30" x14ac:dyDescent="0.25">
      <c r="A5" s="21" t="s">
        <v>34</v>
      </c>
      <c r="B5" s="33" t="s">
        <v>33</v>
      </c>
      <c r="D5" s="19"/>
      <c r="E5" s="19"/>
      <c r="F5" s="48">
        <f>COUNTIF(B4:B6,"yes")</f>
        <v>2</v>
      </c>
      <c r="G5" s="48" t="s">
        <v>36</v>
      </c>
      <c r="H5" s="52"/>
      <c r="I5" s="52"/>
      <c r="J5" s="52"/>
      <c r="K5" s="52"/>
      <c r="L5" s="52"/>
      <c r="M5" s="52"/>
      <c r="N5" s="52"/>
      <c r="O5" s="52"/>
      <c r="P5" s="52"/>
      <c r="Q5" s="52"/>
      <c r="R5" s="52"/>
      <c r="S5" s="52"/>
      <c r="T5" s="52"/>
      <c r="U5" s="52"/>
      <c r="V5" s="52"/>
      <c r="W5" s="52"/>
      <c r="X5" s="52"/>
      <c r="Y5" s="52"/>
      <c r="Z5" s="52"/>
      <c r="AA5" s="52"/>
    </row>
    <row r="6" spans="1:27" ht="30" x14ac:dyDescent="0.25">
      <c r="A6" s="21" t="s">
        <v>37</v>
      </c>
      <c r="B6" s="33" t="s">
        <v>35</v>
      </c>
      <c r="D6" s="19"/>
      <c r="E6" s="19"/>
      <c r="F6" s="48">
        <f>COUNTIF(B4:B6,"no")</f>
        <v>1</v>
      </c>
      <c r="G6" s="48" t="s">
        <v>38</v>
      </c>
      <c r="H6" s="52"/>
      <c r="I6" s="52"/>
      <c r="J6" s="52"/>
      <c r="P6" s="52"/>
      <c r="Q6" s="52"/>
      <c r="R6" s="52"/>
      <c r="S6" s="52"/>
      <c r="T6" s="52"/>
      <c r="U6" s="52"/>
      <c r="V6" s="52"/>
      <c r="W6" s="52"/>
      <c r="X6" s="52"/>
      <c r="Y6" s="52"/>
      <c r="Z6" s="52"/>
      <c r="AA6" s="52"/>
    </row>
    <row r="7" spans="1:27" x14ac:dyDescent="0.25">
      <c r="A7" s="22"/>
      <c r="B7" s="30"/>
      <c r="D7" s="19"/>
      <c r="E7" s="19"/>
      <c r="H7" s="52"/>
      <c r="I7" s="52"/>
      <c r="J7" s="52"/>
      <c r="P7" s="52"/>
      <c r="Q7" s="52"/>
      <c r="R7" s="52"/>
      <c r="S7" s="52"/>
      <c r="T7" s="52"/>
      <c r="U7" s="52"/>
      <c r="V7" s="52"/>
      <c r="W7" s="52"/>
      <c r="X7" s="52"/>
      <c r="Y7" s="52"/>
      <c r="Z7" s="52"/>
      <c r="AA7" s="52"/>
    </row>
    <row r="8" spans="1:27" x14ac:dyDescent="0.25">
      <c r="A8" s="20" t="s">
        <v>20</v>
      </c>
      <c r="B8" s="28"/>
      <c r="D8" s="19"/>
      <c r="E8" s="19"/>
      <c r="H8" s="52"/>
      <c r="I8" s="52"/>
      <c r="J8" s="52"/>
      <c r="P8" s="52"/>
      <c r="Q8" s="52"/>
      <c r="R8" s="52"/>
      <c r="S8" s="52"/>
      <c r="T8" s="52"/>
      <c r="U8" s="52"/>
      <c r="V8" s="52"/>
      <c r="W8" s="52"/>
      <c r="X8" s="52"/>
      <c r="Y8" s="52"/>
      <c r="Z8" s="52"/>
      <c r="AA8" s="52"/>
    </row>
    <row r="9" spans="1:27" ht="30" x14ac:dyDescent="0.25">
      <c r="A9" s="23" t="s">
        <v>39</v>
      </c>
      <c r="B9" s="33" t="s">
        <v>35</v>
      </c>
      <c r="D9" s="19"/>
      <c r="E9" s="19"/>
      <c r="H9" s="52"/>
      <c r="I9" s="52"/>
      <c r="J9" s="52"/>
      <c r="L9" s="48" t="s">
        <v>36</v>
      </c>
      <c r="M9" s="48" t="s">
        <v>38</v>
      </c>
      <c r="P9" s="52"/>
      <c r="Q9" s="52"/>
      <c r="R9" s="52"/>
      <c r="S9" s="52"/>
      <c r="T9" s="52"/>
      <c r="U9" s="52"/>
      <c r="V9" s="52"/>
      <c r="W9" s="52"/>
      <c r="X9" s="52"/>
      <c r="Y9" s="52"/>
      <c r="Z9" s="52"/>
      <c r="AA9" s="52"/>
    </row>
    <row r="10" spans="1:27" x14ac:dyDescent="0.25">
      <c r="A10" s="21" t="s">
        <v>40</v>
      </c>
      <c r="B10" s="33" t="s">
        <v>35</v>
      </c>
      <c r="C10" s="19"/>
      <c r="D10" s="19"/>
      <c r="E10" s="19"/>
      <c r="F10" s="48">
        <f>COUNTIF(B9:B11,"yes")</f>
        <v>1</v>
      </c>
      <c r="G10" s="48" t="s">
        <v>36</v>
      </c>
      <c r="H10" s="52"/>
      <c r="I10" s="52"/>
      <c r="J10" s="52"/>
      <c r="K10" s="48" t="str">
        <f>A18</f>
        <v>4. Multifunctional technology and new business models in Smart Urban Lightning</v>
      </c>
      <c r="L10" s="48">
        <f>F19</f>
        <v>1</v>
      </c>
      <c r="M10" s="48">
        <f>F20</f>
        <v>1</v>
      </c>
      <c r="P10" s="52"/>
      <c r="Q10" s="52"/>
      <c r="R10" s="52"/>
      <c r="S10" s="52"/>
      <c r="T10" s="52"/>
      <c r="U10" s="52"/>
      <c r="V10" s="52"/>
      <c r="W10" s="52"/>
      <c r="X10" s="52"/>
      <c r="Y10" s="52"/>
      <c r="Z10" s="52"/>
      <c r="AA10" s="52"/>
    </row>
    <row r="11" spans="1:27" ht="30" x14ac:dyDescent="0.25">
      <c r="A11" s="24" t="s">
        <v>41</v>
      </c>
      <c r="B11" s="33" t="s">
        <v>33</v>
      </c>
      <c r="C11" s="19"/>
      <c r="D11" s="19"/>
      <c r="E11" s="19"/>
      <c r="F11" s="48">
        <f>COUNTIF(B9:B11,"no")</f>
        <v>2</v>
      </c>
      <c r="G11" s="48" t="s">
        <v>38</v>
      </c>
      <c r="H11" s="52"/>
      <c r="I11" s="52"/>
      <c r="J11" s="52"/>
      <c r="K11" s="48" t="str">
        <f>A13</f>
        <v>3. Life cycle, waste and pollution in Smart urban lighting.</v>
      </c>
      <c r="L11" s="48">
        <f>F15</f>
        <v>2</v>
      </c>
      <c r="M11" s="48">
        <f>F16</f>
        <v>1</v>
      </c>
      <c r="P11" s="52"/>
      <c r="Q11" s="52"/>
      <c r="R11" s="52"/>
      <c r="S11" s="52"/>
      <c r="T11" s="52"/>
      <c r="U11" s="52"/>
      <c r="V11" s="52"/>
      <c r="W11" s="52"/>
      <c r="X11" s="52"/>
      <c r="Y11" s="52"/>
      <c r="Z11" s="52"/>
      <c r="AA11" s="52"/>
    </row>
    <row r="12" spans="1:27" x14ac:dyDescent="0.25">
      <c r="A12" s="25"/>
      <c r="B12" s="31"/>
      <c r="C12" s="19"/>
      <c r="D12" s="19"/>
      <c r="E12" s="19"/>
      <c r="H12" s="52"/>
      <c r="I12" s="52"/>
      <c r="J12" s="52"/>
      <c r="K12" s="48" t="str">
        <f>A8</f>
        <v>2. Smart urban lighting and project finance</v>
      </c>
      <c r="L12" s="48">
        <f>F10</f>
        <v>1</v>
      </c>
      <c r="M12" s="48">
        <f>F11</f>
        <v>2</v>
      </c>
      <c r="P12" s="52"/>
      <c r="Q12" s="52"/>
      <c r="R12" s="52"/>
      <c r="S12" s="52"/>
      <c r="T12" s="52"/>
      <c r="U12" s="52"/>
      <c r="V12" s="52"/>
      <c r="W12" s="52"/>
      <c r="X12" s="52"/>
      <c r="Y12" s="52"/>
      <c r="Z12" s="52"/>
      <c r="AA12" s="52"/>
    </row>
    <row r="13" spans="1:27" x14ac:dyDescent="0.25">
      <c r="A13" s="26" t="s">
        <v>22</v>
      </c>
      <c r="B13" s="28"/>
      <c r="C13" s="19"/>
      <c r="D13" s="19"/>
      <c r="E13" s="19"/>
      <c r="H13" s="52"/>
      <c r="I13" s="52"/>
      <c r="J13" s="52"/>
      <c r="K13" s="48" t="str">
        <f>A3</f>
        <v xml:space="preserve">1. Smart urban lighting and economic strategic planning </v>
      </c>
      <c r="L13" s="48">
        <f>F5</f>
        <v>2</v>
      </c>
      <c r="M13" s="48">
        <f>F6</f>
        <v>1</v>
      </c>
      <c r="P13" s="52"/>
      <c r="Q13" s="52"/>
      <c r="R13" s="52"/>
      <c r="S13" s="52"/>
      <c r="T13" s="52"/>
      <c r="U13" s="52"/>
      <c r="V13" s="52"/>
      <c r="W13" s="52"/>
      <c r="X13" s="52"/>
      <c r="Y13" s="52"/>
      <c r="Z13" s="52"/>
      <c r="AA13" s="52"/>
    </row>
    <row r="14" spans="1:27" ht="30" x14ac:dyDescent="0.25">
      <c r="A14" s="21" t="s">
        <v>42</v>
      </c>
      <c r="B14" s="33" t="s">
        <v>35</v>
      </c>
      <c r="C14" s="19"/>
      <c r="D14" s="19"/>
      <c r="E14" s="19"/>
      <c r="H14" s="52"/>
      <c r="I14" s="52"/>
      <c r="J14" s="52"/>
      <c r="P14" s="52"/>
      <c r="Q14" s="52"/>
      <c r="R14" s="52"/>
      <c r="S14" s="52"/>
      <c r="T14" s="52"/>
      <c r="U14" s="52"/>
      <c r="V14" s="52"/>
      <c r="W14" s="52"/>
      <c r="X14" s="52"/>
      <c r="Y14" s="52"/>
      <c r="Z14" s="52"/>
      <c r="AA14" s="52"/>
    </row>
    <row r="15" spans="1:27" ht="30" x14ac:dyDescent="0.25">
      <c r="A15" s="23" t="s">
        <v>43</v>
      </c>
      <c r="B15" s="33" t="s">
        <v>33</v>
      </c>
      <c r="C15" s="19"/>
      <c r="D15" s="19"/>
      <c r="E15" s="19"/>
      <c r="F15" s="48">
        <f>COUNTIF(B14:B16,"yes")</f>
        <v>2</v>
      </c>
      <c r="G15" s="48" t="s">
        <v>36</v>
      </c>
      <c r="H15" s="52"/>
      <c r="I15" s="52"/>
      <c r="J15" s="52"/>
      <c r="P15" s="52"/>
      <c r="Q15" s="52"/>
      <c r="R15" s="52"/>
      <c r="S15" s="52"/>
      <c r="T15" s="52"/>
      <c r="U15" s="52"/>
      <c r="V15" s="52"/>
      <c r="W15" s="52"/>
      <c r="X15" s="52"/>
      <c r="Y15" s="52"/>
      <c r="Z15" s="52"/>
      <c r="AA15" s="52"/>
    </row>
    <row r="16" spans="1:27" ht="30" x14ac:dyDescent="0.25">
      <c r="A16" s="21" t="s">
        <v>44</v>
      </c>
      <c r="B16" s="33" t="s">
        <v>33</v>
      </c>
      <c r="C16" s="19"/>
      <c r="D16" s="19"/>
      <c r="E16" s="19"/>
      <c r="F16" s="48">
        <f>COUNTIF(B14:B16,"no")</f>
        <v>1</v>
      </c>
      <c r="G16" s="48" t="s">
        <v>38</v>
      </c>
      <c r="H16" s="52"/>
      <c r="I16" s="52"/>
      <c r="J16" s="52"/>
      <c r="K16" s="52"/>
      <c r="L16" s="52"/>
      <c r="M16" s="52"/>
      <c r="N16" s="52"/>
      <c r="O16" s="52"/>
      <c r="P16" s="52"/>
      <c r="Q16" s="52"/>
      <c r="R16" s="52"/>
      <c r="S16" s="52"/>
      <c r="T16" s="52"/>
      <c r="U16" s="52"/>
      <c r="V16" s="52"/>
      <c r="W16" s="52"/>
      <c r="X16" s="52"/>
      <c r="Y16" s="52"/>
      <c r="Z16" s="52"/>
      <c r="AA16" s="52"/>
    </row>
    <row r="17" spans="1:27" x14ac:dyDescent="0.25">
      <c r="A17" s="25"/>
      <c r="B17" s="31"/>
      <c r="C17" s="19"/>
      <c r="D17" s="19"/>
      <c r="E17" s="19"/>
      <c r="H17" s="52"/>
      <c r="I17" s="52"/>
      <c r="J17" s="52"/>
      <c r="K17" s="52"/>
      <c r="L17" s="52"/>
      <c r="M17" s="52"/>
      <c r="N17" s="52"/>
      <c r="O17" s="52"/>
      <c r="P17" s="52"/>
      <c r="Q17" s="52"/>
      <c r="R17" s="52"/>
      <c r="S17" s="52"/>
      <c r="T17" s="52"/>
      <c r="U17" s="52"/>
      <c r="V17" s="52"/>
      <c r="W17" s="52"/>
      <c r="X17" s="52"/>
      <c r="Y17" s="52"/>
      <c r="Z17" s="52"/>
      <c r="AA17" s="52"/>
    </row>
    <row r="18" spans="1:27" ht="30" x14ac:dyDescent="0.25">
      <c r="A18" s="27" t="s">
        <v>24</v>
      </c>
      <c r="B18" s="28"/>
      <c r="C18" s="19"/>
      <c r="D18" s="19"/>
      <c r="E18" s="19"/>
      <c r="H18" s="52"/>
      <c r="I18" s="52"/>
      <c r="J18" s="52"/>
      <c r="K18" s="52"/>
      <c r="L18" s="52"/>
      <c r="M18" s="52"/>
      <c r="N18" s="52"/>
      <c r="O18" s="52"/>
      <c r="P18" s="52"/>
      <c r="Q18" s="52"/>
      <c r="R18" s="52"/>
      <c r="S18" s="52"/>
      <c r="T18" s="52"/>
      <c r="U18" s="52"/>
      <c r="V18" s="52"/>
      <c r="W18" s="52"/>
      <c r="X18" s="52"/>
      <c r="Y18" s="52"/>
      <c r="Z18" s="52"/>
      <c r="AA18" s="52"/>
    </row>
    <row r="19" spans="1:27" ht="30" x14ac:dyDescent="0.25">
      <c r="A19" s="23" t="s">
        <v>45</v>
      </c>
      <c r="B19" s="33" t="s">
        <v>33</v>
      </c>
      <c r="C19" s="19"/>
      <c r="D19" s="19"/>
      <c r="E19" s="19"/>
      <c r="F19" s="48">
        <f>COUNTIF(B18:B20,"yes")</f>
        <v>1</v>
      </c>
      <c r="G19" s="48" t="s">
        <v>36</v>
      </c>
      <c r="H19" s="52"/>
      <c r="I19" s="52"/>
      <c r="J19" s="52"/>
      <c r="K19" s="52"/>
      <c r="L19" s="52"/>
      <c r="M19" s="52"/>
      <c r="N19" s="52"/>
      <c r="O19" s="52"/>
      <c r="P19" s="52"/>
      <c r="Q19" s="52"/>
      <c r="R19" s="52"/>
      <c r="S19" s="52"/>
      <c r="T19" s="52"/>
      <c r="U19" s="52"/>
      <c r="V19" s="52"/>
      <c r="W19" s="52"/>
      <c r="X19" s="52"/>
      <c r="Y19" s="52"/>
      <c r="Z19" s="52"/>
      <c r="AA19" s="52"/>
    </row>
    <row r="20" spans="1:27" ht="30" x14ac:dyDescent="0.25">
      <c r="A20" s="21" t="s">
        <v>46</v>
      </c>
      <c r="B20" s="33" t="s">
        <v>35</v>
      </c>
      <c r="D20" s="19"/>
      <c r="E20" s="19"/>
      <c r="F20" s="48">
        <f>COUNTIF(B18:B20,"no")</f>
        <v>1</v>
      </c>
      <c r="G20" s="48" t="s">
        <v>38</v>
      </c>
      <c r="H20" s="52"/>
      <c r="I20" s="52"/>
      <c r="J20" s="52"/>
      <c r="K20" s="52"/>
      <c r="L20" s="52"/>
      <c r="M20" s="52"/>
      <c r="N20" s="52"/>
      <c r="O20" s="52"/>
      <c r="P20" s="52"/>
      <c r="Q20" s="52"/>
      <c r="R20" s="52"/>
      <c r="S20" s="52"/>
      <c r="T20" s="52"/>
      <c r="U20" s="52"/>
      <c r="V20" s="52"/>
      <c r="W20" s="52"/>
      <c r="X20" s="52"/>
      <c r="Y20" s="52"/>
      <c r="Z20" s="52"/>
      <c r="AA20" s="52"/>
    </row>
    <row r="21" spans="1:27" x14ac:dyDescent="0.25">
      <c r="A21" s="25"/>
      <c r="B21" s="31"/>
      <c r="D21" s="19"/>
      <c r="E21" s="19"/>
      <c r="H21" s="52"/>
      <c r="I21" s="52"/>
      <c r="J21" s="52"/>
      <c r="K21" s="52"/>
      <c r="L21" s="52"/>
      <c r="M21" s="52"/>
      <c r="N21" s="52"/>
      <c r="O21" s="52"/>
      <c r="P21" s="52"/>
      <c r="Q21" s="52"/>
      <c r="R21" s="52"/>
      <c r="S21" s="52"/>
      <c r="T21" s="52"/>
      <c r="U21" s="52"/>
      <c r="V21" s="52"/>
      <c r="W21" s="52"/>
      <c r="X21" s="52"/>
      <c r="Y21" s="52"/>
      <c r="Z21" s="52"/>
      <c r="AA21" s="52"/>
    </row>
    <row r="22" spans="1:27" x14ac:dyDescent="0.25">
      <c r="A22" s="27"/>
      <c r="B22" s="28"/>
      <c r="D22" s="19"/>
      <c r="E22" s="19"/>
      <c r="F22" s="48">
        <f>F5+F10+F15+F19</f>
        <v>6</v>
      </c>
      <c r="G22" s="48" t="s">
        <v>36</v>
      </c>
      <c r="H22" s="52"/>
      <c r="I22" s="52"/>
      <c r="J22" s="52"/>
      <c r="K22" s="52"/>
      <c r="L22" s="52"/>
      <c r="M22" s="52"/>
      <c r="N22" s="52"/>
      <c r="O22" s="52"/>
      <c r="P22" s="52"/>
      <c r="Q22" s="52"/>
      <c r="R22" s="52"/>
      <c r="S22" s="52"/>
      <c r="T22" s="52"/>
      <c r="U22" s="52"/>
      <c r="V22" s="52"/>
      <c r="W22" s="52"/>
      <c r="X22" s="52"/>
      <c r="Y22" s="52"/>
      <c r="Z22" s="52"/>
      <c r="AA22" s="52"/>
    </row>
    <row r="23" spans="1:27" x14ac:dyDescent="0.25">
      <c r="A23" s="5"/>
      <c r="B23" s="5"/>
      <c r="D23" s="19"/>
      <c r="E23" s="19"/>
      <c r="F23" s="48">
        <f>F6+F11+F16+F20</f>
        <v>5</v>
      </c>
      <c r="G23" s="48" t="s">
        <v>38</v>
      </c>
      <c r="H23" s="52"/>
      <c r="I23" s="52"/>
      <c r="J23" s="52"/>
      <c r="K23" s="52"/>
      <c r="L23" s="52"/>
      <c r="M23" s="52"/>
      <c r="N23" s="52"/>
      <c r="O23" s="52"/>
      <c r="P23" s="52"/>
      <c r="Q23" s="52"/>
      <c r="R23" s="52"/>
      <c r="S23" s="52"/>
      <c r="T23" s="52"/>
      <c r="U23" s="52"/>
      <c r="V23" s="52"/>
      <c r="W23" s="52"/>
      <c r="X23" s="52"/>
      <c r="Y23" s="52"/>
      <c r="Z23" s="52"/>
      <c r="AA23" s="52"/>
    </row>
    <row r="24" spans="1:27" ht="15.75" x14ac:dyDescent="0.25">
      <c r="A24" s="17"/>
      <c r="B24" s="18">
        <f>F24</f>
        <v>0.54545454545454541</v>
      </c>
      <c r="D24" s="19"/>
      <c r="E24" s="19"/>
      <c r="F24" s="50">
        <f>F22/(F22+F23)</f>
        <v>0.54545454545454541</v>
      </c>
      <c r="H24" s="52"/>
      <c r="I24" s="52"/>
      <c r="J24" s="52"/>
      <c r="K24" s="52"/>
      <c r="L24" s="52"/>
      <c r="M24" s="52"/>
      <c r="N24" s="52"/>
      <c r="O24" s="52"/>
      <c r="P24" s="52"/>
      <c r="Q24" s="52"/>
      <c r="R24" s="52"/>
      <c r="S24" s="52"/>
      <c r="T24" s="52"/>
      <c r="U24" s="52"/>
      <c r="V24" s="52"/>
      <c r="W24" s="52"/>
      <c r="X24" s="52"/>
      <c r="Y24" s="52"/>
      <c r="Z24" s="52"/>
      <c r="AA24" s="52"/>
    </row>
    <row r="25" spans="1:27" x14ac:dyDescent="0.25">
      <c r="A25" s="5"/>
      <c r="D25" s="19"/>
      <c r="E25" s="19"/>
      <c r="H25" s="52"/>
      <c r="I25" s="52"/>
      <c r="J25" s="52"/>
      <c r="K25" s="52"/>
      <c r="L25" s="52"/>
      <c r="M25" s="52"/>
      <c r="N25" s="52"/>
      <c r="O25" s="52"/>
      <c r="P25" s="52"/>
      <c r="Q25" s="52"/>
      <c r="R25" s="52"/>
      <c r="S25" s="52"/>
      <c r="T25" s="52"/>
      <c r="U25" s="52"/>
      <c r="V25" s="52"/>
      <c r="W25" s="52"/>
      <c r="X25" s="52"/>
      <c r="Y25" s="52"/>
      <c r="Z25" s="52"/>
      <c r="AA25" s="52"/>
    </row>
    <row r="26" spans="1:27" x14ac:dyDescent="0.25">
      <c r="A26" s="5"/>
      <c r="B26" s="5"/>
      <c r="D26" s="19"/>
      <c r="E26" s="19"/>
      <c r="H26" s="52"/>
      <c r="I26" s="52"/>
      <c r="J26" s="52"/>
      <c r="K26" s="52"/>
      <c r="L26" s="52"/>
      <c r="M26" s="52"/>
      <c r="N26" s="52"/>
      <c r="O26" s="52"/>
      <c r="P26" s="52"/>
      <c r="Q26" s="52"/>
      <c r="R26" s="52"/>
      <c r="S26" s="52"/>
      <c r="T26" s="52"/>
      <c r="U26" s="52"/>
      <c r="V26" s="52"/>
      <c r="W26" s="52"/>
      <c r="X26" s="52"/>
      <c r="Y26" s="52"/>
      <c r="Z26" s="52"/>
      <c r="AA26" s="52"/>
    </row>
    <row r="27" spans="1:27" x14ac:dyDescent="0.25">
      <c r="B27" s="5"/>
      <c r="D27" s="19"/>
      <c r="E27" s="19"/>
      <c r="H27" s="52"/>
      <c r="I27" s="52"/>
      <c r="J27" s="52"/>
      <c r="K27" s="52"/>
      <c r="L27" s="52"/>
      <c r="M27" s="52"/>
      <c r="N27" s="52"/>
      <c r="O27" s="52"/>
      <c r="P27" s="52"/>
      <c r="Q27" s="52"/>
      <c r="R27" s="52"/>
      <c r="S27" s="52"/>
      <c r="T27" s="52"/>
      <c r="U27" s="52"/>
      <c r="V27" s="52"/>
      <c r="W27" s="52"/>
      <c r="X27" s="52"/>
      <c r="Y27" s="52"/>
      <c r="Z27" s="52"/>
      <c r="AA27" s="52"/>
    </row>
    <row r="28" spans="1:27" x14ac:dyDescent="0.25">
      <c r="A28" s="5"/>
      <c r="B28" s="137"/>
      <c r="D28" s="19"/>
      <c r="E28" s="19"/>
      <c r="H28" s="52"/>
      <c r="I28" s="52"/>
      <c r="J28" s="52"/>
      <c r="K28" s="52"/>
      <c r="L28" s="52"/>
      <c r="M28" s="52"/>
      <c r="N28" s="52"/>
      <c r="O28" s="52"/>
      <c r="P28" s="52"/>
      <c r="Q28" s="52"/>
      <c r="R28" s="52"/>
      <c r="S28" s="52"/>
      <c r="T28" s="52"/>
      <c r="U28" s="52"/>
      <c r="V28" s="52"/>
      <c r="W28" s="52"/>
      <c r="X28" s="52"/>
      <c r="Y28" s="52"/>
      <c r="Z28" s="52"/>
      <c r="AA28" s="52"/>
    </row>
    <row r="29" spans="1:27" x14ac:dyDescent="0.25">
      <c r="A29" s="5"/>
      <c r="B29" s="5"/>
      <c r="D29" s="19"/>
      <c r="E29" s="19"/>
      <c r="H29" s="52"/>
      <c r="I29" s="52"/>
      <c r="J29" s="52"/>
      <c r="K29" s="52"/>
      <c r="L29" s="52"/>
      <c r="M29" s="52"/>
      <c r="N29" s="52"/>
      <c r="O29" s="52"/>
      <c r="P29" s="52"/>
      <c r="Q29" s="52"/>
      <c r="R29" s="52"/>
      <c r="S29" s="52"/>
      <c r="T29" s="52"/>
      <c r="U29" s="52"/>
      <c r="V29" s="52"/>
      <c r="W29" s="52"/>
      <c r="X29" s="52"/>
      <c r="Y29" s="52"/>
      <c r="Z29" s="52"/>
      <c r="AA29" s="52"/>
    </row>
    <row r="30" spans="1:27" x14ac:dyDescent="0.25">
      <c r="A30" s="5"/>
      <c r="B30" s="5"/>
      <c r="D30" s="19"/>
      <c r="E30" s="19"/>
      <c r="H30" s="52"/>
      <c r="I30" s="52"/>
      <c r="J30" s="52"/>
      <c r="K30" s="52"/>
      <c r="L30" s="52"/>
      <c r="M30" s="52"/>
      <c r="N30" s="52"/>
      <c r="O30" s="52"/>
      <c r="P30" s="52"/>
      <c r="Q30" s="52"/>
      <c r="R30" s="52"/>
      <c r="S30" s="52"/>
      <c r="T30" s="52"/>
      <c r="U30" s="52"/>
      <c r="V30" s="52"/>
      <c r="W30" s="52"/>
      <c r="X30" s="52"/>
      <c r="Y30" s="52"/>
      <c r="Z30" s="52"/>
      <c r="AA30" s="52"/>
    </row>
    <row r="31" spans="1:27" x14ac:dyDescent="0.25">
      <c r="A31" s="5"/>
      <c r="B31" s="5"/>
      <c r="D31" s="19"/>
      <c r="E31" s="19"/>
      <c r="H31" s="52"/>
      <c r="I31" s="52"/>
      <c r="J31" s="52"/>
      <c r="K31" s="52"/>
      <c r="L31" s="52"/>
      <c r="M31" s="52"/>
      <c r="N31" s="52"/>
      <c r="O31" s="52"/>
      <c r="P31" s="52"/>
      <c r="Q31" s="52"/>
      <c r="R31" s="52"/>
      <c r="S31" s="52"/>
      <c r="T31" s="52"/>
      <c r="U31" s="52"/>
      <c r="V31" s="52"/>
      <c r="W31" s="52"/>
      <c r="X31" s="52"/>
      <c r="Y31" s="52"/>
      <c r="Z31" s="52"/>
      <c r="AA31" s="52"/>
    </row>
    <row r="32" spans="1:27" x14ac:dyDescent="0.25">
      <c r="A32" s="5"/>
      <c r="D32" s="19"/>
      <c r="E32" s="19"/>
      <c r="H32" s="52"/>
      <c r="I32" s="52"/>
      <c r="J32" s="52"/>
      <c r="K32" s="52"/>
      <c r="L32" s="52"/>
      <c r="M32" s="52"/>
      <c r="N32" s="52"/>
      <c r="O32" s="52"/>
      <c r="P32" s="52"/>
      <c r="Q32" s="52"/>
      <c r="R32" s="52"/>
      <c r="S32" s="52"/>
      <c r="T32" s="52"/>
      <c r="U32" s="52"/>
      <c r="V32" s="52"/>
      <c r="W32" s="52"/>
      <c r="X32" s="52"/>
      <c r="Y32" s="52"/>
      <c r="Z32" s="52"/>
      <c r="AA32" s="52"/>
    </row>
    <row r="33" spans="1:44" x14ac:dyDescent="0.25">
      <c r="A33" s="5"/>
      <c r="B33" s="5"/>
      <c r="D33" s="19"/>
      <c r="E33" s="19"/>
      <c r="H33" s="52"/>
      <c r="I33" s="52"/>
      <c r="J33" s="52"/>
      <c r="K33" s="52"/>
      <c r="L33" s="52"/>
      <c r="M33" s="52"/>
      <c r="N33" s="52"/>
      <c r="O33" s="52"/>
      <c r="P33" s="52"/>
      <c r="Q33" s="52"/>
      <c r="R33" s="52"/>
      <c r="S33" s="52"/>
      <c r="T33" s="52"/>
      <c r="U33" s="52"/>
      <c r="V33" s="52"/>
      <c r="W33" s="52"/>
      <c r="X33" s="52"/>
      <c r="Y33" s="52"/>
      <c r="Z33" s="52"/>
      <c r="AA33" s="52"/>
    </row>
    <row r="34" spans="1:44" x14ac:dyDescent="0.25">
      <c r="A34" s="5"/>
      <c r="B34" s="5"/>
      <c r="D34" s="19"/>
      <c r="E34" s="19"/>
      <c r="H34" s="52"/>
      <c r="I34" s="52"/>
      <c r="J34" s="52"/>
      <c r="K34" s="52"/>
      <c r="L34" s="52"/>
      <c r="M34" s="52"/>
      <c r="N34" s="52"/>
      <c r="O34" s="52"/>
      <c r="P34" s="52"/>
      <c r="Q34" s="52"/>
      <c r="R34" s="52"/>
      <c r="S34" s="52"/>
      <c r="T34" s="52"/>
      <c r="U34" s="52"/>
      <c r="V34" s="52"/>
      <c r="W34" s="52"/>
      <c r="X34" s="52"/>
      <c r="Y34" s="52"/>
      <c r="Z34" s="52"/>
      <c r="AA34" s="52"/>
    </row>
    <row r="35" spans="1:44" x14ac:dyDescent="0.25">
      <c r="A35" s="5"/>
      <c r="B35" s="5"/>
      <c r="D35" s="19"/>
      <c r="E35" s="19"/>
      <c r="H35" s="52"/>
      <c r="I35" s="52"/>
      <c r="J35" s="52"/>
      <c r="K35" s="52"/>
      <c r="L35" s="52"/>
      <c r="M35" s="52"/>
      <c r="N35" s="52"/>
      <c r="O35" s="52"/>
      <c r="P35" s="52"/>
      <c r="Q35" s="52"/>
      <c r="R35" s="52"/>
      <c r="S35" s="52"/>
      <c r="T35" s="52"/>
      <c r="U35" s="52"/>
      <c r="V35" s="52"/>
      <c r="W35" s="52"/>
      <c r="X35" s="52"/>
      <c r="Y35" s="52"/>
      <c r="Z35" s="52"/>
      <c r="AA35" s="52"/>
    </row>
    <row r="36" spans="1:44" x14ac:dyDescent="0.25">
      <c r="A36" s="5"/>
      <c r="B36" s="5"/>
      <c r="D36" s="19"/>
      <c r="E36" s="19"/>
      <c r="H36" s="52"/>
      <c r="I36" s="52"/>
      <c r="J36" s="52"/>
      <c r="K36" s="52"/>
      <c r="L36" s="52"/>
      <c r="M36" s="52"/>
      <c r="N36" s="52"/>
      <c r="O36" s="52"/>
      <c r="P36" s="52"/>
      <c r="Q36" s="52"/>
      <c r="R36" s="52"/>
      <c r="S36" s="52"/>
      <c r="T36" s="52"/>
      <c r="U36" s="52"/>
      <c r="V36" s="52"/>
      <c r="W36" s="52"/>
      <c r="X36" s="52"/>
      <c r="Y36" s="52"/>
      <c r="Z36" s="52"/>
      <c r="AA36" s="52"/>
    </row>
    <row r="37" spans="1:44" x14ac:dyDescent="0.25">
      <c r="A37" s="5"/>
      <c r="B37" s="5"/>
      <c r="D37" s="19"/>
      <c r="E37" s="19"/>
      <c r="H37" s="52"/>
      <c r="I37" s="52"/>
      <c r="J37" s="52"/>
      <c r="K37" s="52"/>
      <c r="L37" s="52"/>
      <c r="M37" s="52"/>
      <c r="N37" s="52"/>
      <c r="O37" s="52"/>
      <c r="P37" s="52"/>
      <c r="Q37" s="52"/>
      <c r="R37" s="52"/>
      <c r="S37" s="52"/>
      <c r="T37" s="52"/>
      <c r="U37" s="52"/>
      <c r="V37" s="52"/>
      <c r="W37" s="52"/>
      <c r="X37" s="52"/>
      <c r="Y37" s="52"/>
      <c r="Z37" s="52"/>
      <c r="AA37" s="52"/>
    </row>
    <row r="38" spans="1:44" x14ac:dyDescent="0.25">
      <c r="A38" s="5"/>
      <c r="B38" s="5"/>
      <c r="H38" s="52"/>
      <c r="I38" s="52"/>
      <c r="J38" s="52"/>
      <c r="K38" s="52"/>
      <c r="L38" s="52"/>
      <c r="M38" s="52"/>
      <c r="N38" s="52"/>
      <c r="O38" s="52"/>
      <c r="P38" s="52"/>
      <c r="Q38" s="52"/>
      <c r="R38" s="52"/>
      <c r="S38" s="52"/>
      <c r="T38" s="52"/>
      <c r="U38" s="52"/>
      <c r="V38" s="52"/>
      <c r="W38" s="52"/>
      <c r="X38" s="52"/>
      <c r="Y38" s="52"/>
      <c r="Z38" s="52"/>
      <c r="AA38" s="52"/>
    </row>
    <row r="39" spans="1:44" x14ac:dyDescent="0.25">
      <c r="A39" s="5"/>
      <c r="B39" s="5"/>
      <c r="H39" s="52"/>
      <c r="I39" s="52"/>
      <c r="J39" s="52"/>
      <c r="K39" s="52"/>
      <c r="L39" s="52"/>
      <c r="M39" s="52"/>
      <c r="N39" s="52"/>
      <c r="O39" s="52"/>
      <c r="P39" s="52"/>
      <c r="Q39" s="52"/>
      <c r="R39" s="52"/>
      <c r="S39" s="52"/>
      <c r="T39" s="52"/>
      <c r="U39" s="52"/>
      <c r="V39" s="52"/>
      <c r="W39" s="52"/>
      <c r="X39" s="52"/>
      <c r="Y39" s="52"/>
      <c r="Z39" s="52"/>
      <c r="AA39" s="52"/>
    </row>
    <row r="40" spans="1:44" x14ac:dyDescent="0.25">
      <c r="A40" s="5"/>
      <c r="B40" s="5"/>
      <c r="H40" s="52"/>
      <c r="I40" s="52"/>
      <c r="J40" s="52"/>
      <c r="K40" s="52"/>
      <c r="L40" s="52"/>
      <c r="M40" s="52"/>
      <c r="N40" s="52"/>
      <c r="O40" s="52"/>
      <c r="P40" s="52"/>
      <c r="Q40" s="52"/>
      <c r="R40" s="52"/>
      <c r="S40" s="52"/>
      <c r="T40" s="52"/>
      <c r="U40" s="52"/>
      <c r="V40" s="52"/>
      <c r="W40" s="52"/>
      <c r="X40" s="52"/>
      <c r="Y40" s="52"/>
      <c r="Z40" s="52"/>
      <c r="AA40" s="52"/>
    </row>
    <row r="41" spans="1:44" s="5" customFormat="1" x14ac:dyDescent="0.25">
      <c r="C41" s="36"/>
      <c r="D41" s="36"/>
      <c r="E41" s="36"/>
      <c r="F41" s="48"/>
      <c r="G41" s="48"/>
      <c r="H41" s="52"/>
      <c r="I41" s="52"/>
      <c r="J41" s="52"/>
      <c r="K41" s="52"/>
      <c r="L41" s="52"/>
      <c r="M41" s="52"/>
      <c r="N41" s="52"/>
      <c r="O41" s="52"/>
      <c r="P41" s="52"/>
      <c r="Q41" s="52"/>
      <c r="R41" s="52"/>
      <c r="S41" s="52"/>
      <c r="T41" s="52"/>
      <c r="U41" s="52"/>
      <c r="V41" s="52"/>
      <c r="W41" s="52"/>
      <c r="X41" s="52"/>
      <c r="Y41" s="52"/>
      <c r="Z41" s="52"/>
      <c r="AA41" s="52"/>
      <c r="AB41" s="48"/>
      <c r="AC41" s="48"/>
      <c r="AD41" s="48"/>
      <c r="AE41" s="48"/>
      <c r="AF41" s="48"/>
      <c r="AG41" s="48"/>
      <c r="AH41" s="48"/>
      <c r="AI41" s="48"/>
      <c r="AJ41" s="48"/>
      <c r="AK41" s="48"/>
      <c r="AL41" s="48"/>
      <c r="AM41" s="48"/>
      <c r="AN41" s="48"/>
      <c r="AO41" s="15"/>
      <c r="AP41" s="15"/>
      <c r="AQ41" s="15"/>
      <c r="AR41" s="15"/>
    </row>
    <row r="42" spans="1:44" s="5" customFormat="1" x14ac:dyDescent="0.25">
      <c r="C42" s="36"/>
      <c r="D42" s="36"/>
      <c r="E42" s="36"/>
      <c r="F42" s="48"/>
      <c r="G42" s="48"/>
      <c r="H42" s="52"/>
      <c r="I42" s="52"/>
      <c r="J42" s="52"/>
      <c r="K42" s="52"/>
      <c r="L42" s="52"/>
      <c r="M42" s="52"/>
      <c r="N42" s="52"/>
      <c r="O42" s="52"/>
      <c r="P42" s="52"/>
      <c r="Q42" s="52"/>
      <c r="R42" s="52"/>
      <c r="S42" s="52"/>
      <c r="T42" s="52"/>
      <c r="U42" s="52"/>
      <c r="V42" s="52"/>
      <c r="W42" s="52"/>
      <c r="X42" s="52"/>
      <c r="Y42" s="52"/>
      <c r="Z42" s="52"/>
      <c r="AA42" s="52"/>
      <c r="AB42" s="48"/>
      <c r="AC42" s="48"/>
      <c r="AD42" s="48"/>
      <c r="AE42" s="48"/>
      <c r="AF42" s="48"/>
      <c r="AG42" s="48"/>
      <c r="AH42" s="48"/>
      <c r="AI42" s="48"/>
      <c r="AJ42" s="48"/>
      <c r="AK42" s="48"/>
      <c r="AL42" s="48"/>
      <c r="AM42" s="48"/>
      <c r="AN42" s="48"/>
      <c r="AO42" s="15"/>
      <c r="AP42" s="15"/>
      <c r="AQ42" s="15"/>
      <c r="AR42" s="15"/>
    </row>
    <row r="43" spans="1:44" s="5" customFormat="1" x14ac:dyDescent="0.25">
      <c r="C43" s="36"/>
      <c r="D43" s="36"/>
      <c r="E43" s="36"/>
      <c r="F43" s="48"/>
      <c r="G43" s="48"/>
      <c r="H43" s="52"/>
      <c r="I43" s="52"/>
      <c r="J43" s="52"/>
      <c r="K43" s="52"/>
      <c r="L43" s="52"/>
      <c r="M43" s="52"/>
      <c r="N43" s="52"/>
      <c r="O43" s="52"/>
      <c r="P43" s="52"/>
      <c r="Q43" s="52"/>
      <c r="R43" s="52"/>
      <c r="S43" s="52"/>
      <c r="T43" s="52"/>
      <c r="U43" s="52"/>
      <c r="V43" s="52"/>
      <c r="W43" s="52"/>
      <c r="X43" s="52"/>
      <c r="Y43" s="52"/>
      <c r="Z43" s="52"/>
      <c r="AA43" s="52"/>
      <c r="AB43" s="48"/>
      <c r="AC43" s="48"/>
      <c r="AD43" s="48"/>
      <c r="AE43" s="48"/>
      <c r="AF43" s="48"/>
      <c r="AG43" s="48"/>
      <c r="AH43" s="48"/>
      <c r="AI43" s="48"/>
      <c r="AJ43" s="48"/>
      <c r="AK43" s="48"/>
      <c r="AL43" s="48"/>
      <c r="AM43" s="48"/>
      <c r="AN43" s="48"/>
      <c r="AO43" s="15"/>
      <c r="AP43" s="15"/>
      <c r="AQ43" s="15"/>
      <c r="AR43" s="15"/>
    </row>
    <row r="44" spans="1:44" s="5" customFormat="1" x14ac:dyDescent="0.25">
      <c r="C44" s="36"/>
      <c r="D44" s="36"/>
      <c r="E44" s="36"/>
      <c r="F44" s="48"/>
      <c r="G44" s="48"/>
      <c r="H44" s="52"/>
      <c r="I44" s="52"/>
      <c r="J44" s="52"/>
      <c r="K44" s="52"/>
      <c r="L44" s="52"/>
      <c r="M44" s="52"/>
      <c r="N44" s="52"/>
      <c r="O44" s="52"/>
      <c r="P44" s="52"/>
      <c r="Q44" s="52"/>
      <c r="R44" s="52"/>
      <c r="S44" s="52"/>
      <c r="T44" s="52"/>
      <c r="U44" s="52"/>
      <c r="V44" s="52"/>
      <c r="W44" s="52"/>
      <c r="X44" s="52"/>
      <c r="Y44" s="52"/>
      <c r="Z44" s="52"/>
      <c r="AA44" s="52"/>
      <c r="AB44" s="48"/>
      <c r="AC44" s="48"/>
      <c r="AD44" s="48"/>
      <c r="AE44" s="48"/>
      <c r="AF44" s="48"/>
      <c r="AG44" s="48"/>
      <c r="AH44" s="48"/>
      <c r="AI44" s="48"/>
      <c r="AJ44" s="48"/>
      <c r="AK44" s="48"/>
      <c r="AL44" s="48"/>
      <c r="AM44" s="48"/>
      <c r="AN44" s="48"/>
      <c r="AO44" s="15"/>
      <c r="AP44" s="15"/>
      <c r="AQ44" s="15"/>
      <c r="AR44" s="15"/>
    </row>
    <row r="45" spans="1:44" s="5" customFormat="1" x14ac:dyDescent="0.25">
      <c r="C45" s="36"/>
      <c r="D45" s="36"/>
      <c r="E45" s="36"/>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15"/>
      <c r="AP45" s="15"/>
      <c r="AQ45" s="15"/>
      <c r="AR45" s="15"/>
    </row>
    <row r="46" spans="1:44" s="5" customFormat="1" x14ac:dyDescent="0.25">
      <c r="C46" s="36"/>
      <c r="D46" s="36"/>
      <c r="E46" s="36"/>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5"/>
      <c r="AP46" s="15"/>
      <c r="AQ46" s="15"/>
      <c r="AR46" s="15"/>
    </row>
    <row r="47" spans="1:44" s="5" customFormat="1" x14ac:dyDescent="0.25">
      <c r="C47" s="36"/>
      <c r="D47" s="36"/>
      <c r="E47" s="36"/>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15"/>
      <c r="AP47" s="15"/>
      <c r="AQ47" s="15"/>
      <c r="AR47" s="15"/>
    </row>
    <row r="48" spans="1:44" s="5" customFormat="1" x14ac:dyDescent="0.25">
      <c r="C48" s="36"/>
      <c r="D48" s="36"/>
      <c r="E48" s="36"/>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15"/>
      <c r="AP48" s="15"/>
      <c r="AQ48" s="15"/>
      <c r="AR48" s="15"/>
    </row>
    <row r="49" spans="3:44" s="5" customFormat="1" x14ac:dyDescent="0.25">
      <c r="C49" s="36"/>
      <c r="D49" s="36"/>
      <c r="E49" s="36"/>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15"/>
      <c r="AP49" s="15"/>
      <c r="AQ49" s="15"/>
      <c r="AR49" s="15"/>
    </row>
    <row r="50" spans="3:44" s="5" customFormat="1" x14ac:dyDescent="0.25">
      <c r="C50" s="36"/>
      <c r="D50" s="36"/>
      <c r="E50" s="36"/>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15"/>
      <c r="AP50" s="15"/>
      <c r="AQ50" s="15"/>
      <c r="AR50" s="15"/>
    </row>
    <row r="51" spans="3:44" s="5" customFormat="1" x14ac:dyDescent="0.25">
      <c r="C51" s="36"/>
      <c r="D51" s="36"/>
      <c r="E51" s="36"/>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15"/>
      <c r="AP51" s="15"/>
      <c r="AQ51" s="15"/>
      <c r="AR51" s="15"/>
    </row>
    <row r="52" spans="3:44" s="5" customFormat="1" x14ac:dyDescent="0.25">
      <c r="C52" s="36"/>
      <c r="D52" s="36"/>
      <c r="E52" s="36"/>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15"/>
      <c r="AP52" s="15"/>
      <c r="AQ52" s="15"/>
      <c r="AR52" s="15"/>
    </row>
    <row r="53" spans="3:44" s="5" customFormat="1" x14ac:dyDescent="0.25">
      <c r="C53" s="36"/>
      <c r="D53" s="36"/>
      <c r="E53" s="36"/>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15"/>
      <c r="AP53" s="15"/>
      <c r="AQ53" s="15"/>
      <c r="AR53" s="15"/>
    </row>
    <row r="54" spans="3:44" s="5" customFormat="1" x14ac:dyDescent="0.25">
      <c r="C54" s="36"/>
      <c r="D54" s="36"/>
      <c r="E54" s="36"/>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15"/>
      <c r="AP54" s="15"/>
      <c r="AQ54" s="15"/>
      <c r="AR54" s="15"/>
    </row>
    <row r="55" spans="3:44" s="5" customFormat="1" x14ac:dyDescent="0.25">
      <c r="C55" s="36"/>
      <c r="D55" s="36"/>
      <c r="E55" s="36"/>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15"/>
      <c r="AP55" s="15"/>
      <c r="AQ55" s="15"/>
      <c r="AR55" s="15"/>
    </row>
    <row r="56" spans="3:44" s="5" customFormat="1" x14ac:dyDescent="0.25">
      <c r="C56" s="36"/>
      <c r="D56" s="36"/>
      <c r="E56" s="36"/>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15"/>
      <c r="AP56" s="15"/>
      <c r="AQ56" s="15"/>
      <c r="AR56" s="15"/>
    </row>
    <row r="57" spans="3:44" s="5" customFormat="1" x14ac:dyDescent="0.25">
      <c r="C57" s="36"/>
      <c r="D57" s="36"/>
      <c r="E57" s="36"/>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15"/>
      <c r="AP57" s="15"/>
      <c r="AQ57" s="15"/>
      <c r="AR57" s="15"/>
    </row>
    <row r="58" spans="3:44" s="5" customFormat="1" x14ac:dyDescent="0.25">
      <c r="C58" s="36"/>
      <c r="D58" s="36"/>
      <c r="E58" s="36"/>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15"/>
      <c r="AP58" s="15"/>
      <c r="AQ58" s="15"/>
      <c r="AR58" s="15"/>
    </row>
    <row r="59" spans="3:44" s="5" customFormat="1" x14ac:dyDescent="0.25">
      <c r="C59" s="36"/>
      <c r="D59" s="36"/>
      <c r="E59" s="36"/>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15"/>
      <c r="AP59" s="15"/>
      <c r="AQ59" s="15"/>
      <c r="AR59" s="15"/>
    </row>
    <row r="60" spans="3:44" s="5" customFormat="1" x14ac:dyDescent="0.25">
      <c r="C60" s="36"/>
      <c r="D60" s="36"/>
      <c r="E60" s="36"/>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15"/>
      <c r="AP60" s="15"/>
      <c r="AQ60" s="15"/>
      <c r="AR60" s="15"/>
    </row>
    <row r="61" spans="3:44" s="5" customFormat="1" x14ac:dyDescent="0.25">
      <c r="C61" s="36"/>
      <c r="D61" s="36"/>
      <c r="E61" s="36"/>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15"/>
      <c r="AP61" s="15"/>
      <c r="AQ61" s="15"/>
      <c r="AR61" s="15"/>
    </row>
    <row r="62" spans="3:44" s="5" customFormat="1" x14ac:dyDescent="0.25">
      <c r="C62" s="36"/>
      <c r="D62" s="36"/>
      <c r="E62" s="36"/>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15"/>
      <c r="AP62" s="15"/>
      <c r="AQ62" s="15"/>
      <c r="AR62" s="15"/>
    </row>
    <row r="63" spans="3:44" s="5" customFormat="1" x14ac:dyDescent="0.25">
      <c r="C63" s="36"/>
      <c r="D63" s="36"/>
      <c r="E63" s="36"/>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15"/>
      <c r="AP63" s="15"/>
      <c r="AQ63" s="15"/>
      <c r="AR63" s="15"/>
    </row>
    <row r="64" spans="3:44" s="5" customFormat="1" x14ac:dyDescent="0.25">
      <c r="C64" s="36"/>
      <c r="D64" s="36"/>
      <c r="E64" s="36"/>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15"/>
      <c r="AP64" s="15"/>
      <c r="AQ64" s="15"/>
      <c r="AR64" s="15"/>
    </row>
    <row r="65" spans="1:44" s="5" customFormat="1" x14ac:dyDescent="0.25">
      <c r="C65" s="36"/>
      <c r="D65" s="36"/>
      <c r="E65" s="36"/>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15"/>
      <c r="AP65" s="15"/>
      <c r="AQ65" s="15"/>
      <c r="AR65" s="15"/>
    </row>
    <row r="66" spans="1:44" s="5" customFormat="1" x14ac:dyDescent="0.25">
      <c r="C66" s="36"/>
      <c r="D66" s="36"/>
      <c r="E66" s="36"/>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15"/>
      <c r="AP66" s="15"/>
      <c r="AQ66" s="15"/>
      <c r="AR66" s="15"/>
    </row>
    <row r="67" spans="1:44" s="5" customFormat="1" x14ac:dyDescent="0.25">
      <c r="C67" s="36"/>
      <c r="D67" s="36"/>
      <c r="E67" s="36"/>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15"/>
      <c r="AP67" s="15"/>
      <c r="AQ67" s="15"/>
      <c r="AR67" s="15"/>
    </row>
    <row r="68" spans="1:44" s="5" customFormat="1" x14ac:dyDescent="0.25">
      <c r="C68" s="36"/>
      <c r="D68" s="36"/>
      <c r="E68" s="36"/>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15"/>
      <c r="AP68" s="15"/>
      <c r="AQ68" s="15"/>
      <c r="AR68" s="15"/>
    </row>
    <row r="69" spans="1:44" x14ac:dyDescent="0.25">
      <c r="A69" s="5"/>
      <c r="B69" s="5"/>
    </row>
    <row r="70" spans="1:44" x14ac:dyDescent="0.25">
      <c r="A70" s="5"/>
      <c r="B70" s="5"/>
    </row>
    <row r="71" spans="1:44" x14ac:dyDescent="0.25">
      <c r="A71" s="5"/>
      <c r="B71" s="5"/>
    </row>
    <row r="72" spans="1:44" x14ac:dyDescent="0.25">
      <c r="A72" s="5"/>
      <c r="B72" s="5"/>
    </row>
    <row r="73" spans="1:44" x14ac:dyDescent="0.25">
      <c r="A73" s="5"/>
      <c r="B73" s="5"/>
    </row>
    <row r="74" spans="1:44" x14ac:dyDescent="0.25">
      <c r="A74" s="5"/>
      <c r="B74" s="5"/>
    </row>
    <row r="75" spans="1:44" x14ac:dyDescent="0.25">
      <c r="A75" s="5"/>
      <c r="B75" s="5"/>
    </row>
    <row r="76" spans="1:44" x14ac:dyDescent="0.25">
      <c r="A76" s="5"/>
      <c r="B76" s="5"/>
    </row>
    <row r="77" spans="1:44" x14ac:dyDescent="0.25">
      <c r="A77" s="5"/>
      <c r="B77" s="5"/>
    </row>
    <row r="78" spans="1:44" x14ac:dyDescent="0.25">
      <c r="A78" s="5"/>
      <c r="B78" s="5"/>
    </row>
    <row r="79" spans="1:44" x14ac:dyDescent="0.25">
      <c r="A79" s="5"/>
      <c r="B79" s="5"/>
    </row>
    <row r="80" spans="1:44" x14ac:dyDescent="0.25">
      <c r="A80" s="5"/>
      <c r="B80" s="5"/>
    </row>
    <row r="81" spans="1:2" x14ac:dyDescent="0.25">
      <c r="A81" s="5"/>
      <c r="B81" s="5"/>
    </row>
    <row r="82" spans="1:2" x14ac:dyDescent="0.25">
      <c r="A82" s="5"/>
      <c r="B82" s="5"/>
    </row>
    <row r="83" spans="1:2" x14ac:dyDescent="0.25">
      <c r="A83" s="5"/>
      <c r="B83" s="5"/>
    </row>
    <row r="84" spans="1:2" x14ac:dyDescent="0.25">
      <c r="A84" s="5"/>
      <c r="B84" s="5"/>
    </row>
    <row r="85" spans="1:2" x14ac:dyDescent="0.25">
      <c r="A85" s="5"/>
      <c r="B85" s="5"/>
    </row>
    <row r="86" spans="1:2" x14ac:dyDescent="0.25">
      <c r="A86" s="5"/>
      <c r="B86" s="5"/>
    </row>
    <row r="87" spans="1:2" x14ac:dyDescent="0.25">
      <c r="A87" s="5"/>
      <c r="B87" s="5"/>
    </row>
    <row r="88" spans="1:2" x14ac:dyDescent="0.25">
      <c r="A88" s="5"/>
      <c r="B88" s="5"/>
    </row>
    <row r="89" spans="1:2" x14ac:dyDescent="0.25">
      <c r="A89" s="5"/>
      <c r="B89" s="5"/>
    </row>
  </sheetData>
  <sheetProtection algorithmName="SHA-512" hashValue="eMy5qCoYkn263sMgfaZYIYnT17zdjQ2BCvttdSPXqkhPg4cK56ezS9/CmBHGq1NUDCDAAGwq9n7zSsieRSk60Q==" saltValue="H4Xy6H7/m9pJcasd+y7U2Q==" spinCount="100000" sheet="1" objects="1" scenarios="1"/>
  <mergeCells count="1">
    <mergeCell ref="A1:B1"/>
  </mergeCells>
  <pageMargins left="0.70866141732283472" right="0.70866141732283472" top="0.74803149606299213" bottom="0.74803149606299213" header="0.31496062992125984" footer="0.31496062992125984"/>
  <pageSetup paperSize="9" fitToHeight="0" pageOrder="overThenDown" orientation="portrait" verticalDpi="1200" r:id="rId1"/>
  <headerFooter>
    <oddHeader>&amp;C&amp;"-,Lihavoitu"&amp;14EVALUATION BEFORE</oddHeader>
  </headerFooter>
  <colBreaks count="1" manualBreakCount="1">
    <brk id="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'other impacts'!$C$4:$C$5</xm:f>
          </x14:formula1>
          <xm:sqref>B19:B20 B9:B11 B14:B16 B4:B6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71"/>
  <sheetViews>
    <sheetView showGridLines="0" zoomScaleNormal="100" zoomScaleSheetLayoutView="115" workbookViewId="0">
      <selection activeCell="A40" sqref="A40"/>
    </sheetView>
  </sheetViews>
  <sheetFormatPr defaultRowHeight="15" x14ac:dyDescent="0.25"/>
  <cols>
    <col min="1" max="1" width="66.140625" customWidth="1"/>
    <col min="2" max="2" width="17.28515625" customWidth="1"/>
    <col min="3" max="3" width="54.5703125" customWidth="1"/>
    <col min="4" max="4" width="31" customWidth="1"/>
    <col min="5" max="5" width="4.85546875" customWidth="1"/>
    <col min="6" max="10" width="9.140625" style="15"/>
    <col min="11" max="11" width="74.28515625" style="15" bestFit="1" customWidth="1"/>
    <col min="12" max="13" width="9.140625" style="15"/>
    <col min="14" max="14" width="9.140625" style="15" customWidth="1"/>
    <col min="15" max="15" width="3.42578125" customWidth="1"/>
    <col min="32" max="60" width="9.140625" style="5"/>
  </cols>
  <sheetData>
    <row r="1" spans="1:60" ht="48.75" customHeight="1" x14ac:dyDescent="0.35">
      <c r="A1" s="140" t="s">
        <v>47</v>
      </c>
      <c r="B1" s="140"/>
      <c r="C1" s="14"/>
      <c r="D1" s="14"/>
      <c r="E1" s="60"/>
      <c r="F1" s="47"/>
      <c r="G1" s="47"/>
      <c r="H1" s="48"/>
      <c r="I1" s="48"/>
      <c r="J1" s="48"/>
      <c r="K1" s="48"/>
      <c r="L1" s="48"/>
      <c r="M1" s="48"/>
      <c r="N1" s="48"/>
      <c r="O1" s="57"/>
      <c r="P1" s="57"/>
      <c r="Q1" s="57"/>
      <c r="R1" s="57"/>
      <c r="S1" s="57"/>
      <c r="T1" s="57"/>
      <c r="U1" s="57"/>
      <c r="V1" s="57"/>
      <c r="W1" s="57"/>
      <c r="X1" s="5"/>
      <c r="Y1" s="5"/>
      <c r="Z1" s="5"/>
      <c r="AA1" s="5"/>
      <c r="AB1" s="5"/>
      <c r="AC1" s="5"/>
      <c r="AD1" s="5"/>
      <c r="AE1" s="5"/>
      <c r="AR1"/>
      <c r="AS1"/>
      <c r="AT1"/>
      <c r="AU1"/>
      <c r="AV1"/>
      <c r="AW1"/>
      <c r="AX1"/>
      <c r="AY1"/>
      <c r="AZ1"/>
      <c r="BA1"/>
      <c r="BB1"/>
      <c r="BC1"/>
      <c r="BD1"/>
      <c r="BE1"/>
      <c r="BF1"/>
      <c r="BG1"/>
      <c r="BH1"/>
    </row>
    <row r="2" spans="1:60" ht="29.25" customHeight="1" x14ac:dyDescent="0.25">
      <c r="A2" s="64" t="s">
        <v>29</v>
      </c>
      <c r="B2" s="29" t="s">
        <v>48</v>
      </c>
      <c r="C2" s="5"/>
      <c r="D2" s="16"/>
      <c r="E2" s="61"/>
      <c r="F2" s="48"/>
      <c r="G2" s="48"/>
      <c r="H2" s="51"/>
      <c r="I2" s="51"/>
      <c r="J2" s="51"/>
      <c r="K2" s="51"/>
      <c r="L2" s="51"/>
      <c r="M2" s="51"/>
      <c r="N2" s="51"/>
      <c r="O2" s="61"/>
      <c r="P2" s="61"/>
      <c r="Q2" s="61"/>
      <c r="R2" s="61"/>
      <c r="S2" s="57"/>
      <c r="T2" s="57"/>
      <c r="U2" s="57"/>
      <c r="V2" s="57"/>
      <c r="W2" s="57"/>
      <c r="X2" s="5"/>
      <c r="Y2" s="5"/>
      <c r="Z2" s="5"/>
      <c r="AA2" s="5"/>
      <c r="AB2" s="5"/>
      <c r="AC2" s="5"/>
      <c r="AD2" s="5"/>
      <c r="AE2" s="5"/>
      <c r="AR2"/>
      <c r="AS2"/>
      <c r="AT2"/>
      <c r="AU2"/>
      <c r="AV2"/>
      <c r="AW2"/>
      <c r="AX2"/>
      <c r="AY2"/>
      <c r="AZ2"/>
      <c r="BA2"/>
      <c r="BB2"/>
      <c r="BC2"/>
      <c r="BD2"/>
      <c r="BE2"/>
      <c r="BF2"/>
      <c r="BG2"/>
      <c r="BH2"/>
    </row>
    <row r="3" spans="1:60" x14ac:dyDescent="0.25">
      <c r="A3" s="20" t="s">
        <v>18</v>
      </c>
      <c r="B3" s="28"/>
      <c r="C3" s="5"/>
      <c r="D3" s="16"/>
      <c r="E3" s="61"/>
      <c r="F3" s="48" t="s">
        <v>49</v>
      </c>
      <c r="G3" s="48"/>
      <c r="H3" s="51"/>
      <c r="I3" s="51"/>
      <c r="J3" s="51"/>
      <c r="K3" s="51"/>
      <c r="L3" s="51"/>
      <c r="M3" s="51"/>
      <c r="N3" s="51"/>
      <c r="O3" s="61"/>
      <c r="P3" s="61"/>
      <c r="Q3" s="61"/>
      <c r="R3" s="61"/>
      <c r="S3" s="57"/>
      <c r="T3" s="57"/>
      <c r="U3" s="57"/>
      <c r="V3" s="57"/>
      <c r="W3" s="57"/>
      <c r="X3" s="5"/>
      <c r="Y3" s="5"/>
      <c r="Z3" s="5"/>
      <c r="AA3" s="5"/>
      <c r="AB3" s="5"/>
      <c r="AC3" s="5"/>
      <c r="AD3" s="5"/>
      <c r="AE3" s="5"/>
      <c r="AR3"/>
      <c r="AS3"/>
      <c r="AT3"/>
      <c r="AU3"/>
      <c r="AV3"/>
      <c r="AW3"/>
      <c r="AX3"/>
      <c r="AY3"/>
      <c r="AZ3"/>
      <c r="BA3"/>
      <c r="BB3"/>
      <c r="BC3"/>
      <c r="BD3"/>
      <c r="BE3"/>
      <c r="BF3"/>
      <c r="BG3"/>
      <c r="BH3"/>
    </row>
    <row r="4" spans="1:60" ht="30" x14ac:dyDescent="0.25">
      <c r="A4" s="21" t="s">
        <v>32</v>
      </c>
      <c r="B4" s="33" t="s">
        <v>33</v>
      </c>
      <c r="C4" s="5"/>
      <c r="D4" s="16"/>
      <c r="E4" s="61"/>
      <c r="F4" s="48"/>
      <c r="G4" s="48"/>
      <c r="H4" s="48"/>
      <c r="I4" s="48"/>
      <c r="J4" s="48"/>
      <c r="K4" s="48"/>
      <c r="L4" s="48"/>
      <c r="M4" s="48"/>
      <c r="N4" s="48"/>
      <c r="O4" s="62"/>
      <c r="P4" s="62"/>
      <c r="Q4" s="62"/>
      <c r="R4" s="61"/>
      <c r="S4" s="57"/>
      <c r="T4" s="57"/>
      <c r="U4" s="57"/>
      <c r="V4" s="57"/>
      <c r="W4" s="57"/>
      <c r="X4" s="5"/>
      <c r="Y4" s="5"/>
      <c r="Z4" s="5"/>
      <c r="AA4" s="5"/>
      <c r="AB4" s="5"/>
      <c r="AC4" s="5"/>
      <c r="AD4" s="5"/>
      <c r="AE4" s="5"/>
      <c r="AR4"/>
      <c r="AS4"/>
      <c r="AT4"/>
      <c r="AU4"/>
      <c r="AV4"/>
      <c r="AW4"/>
      <c r="AX4"/>
      <c r="AY4"/>
      <c r="AZ4"/>
      <c r="BA4"/>
      <c r="BB4"/>
      <c r="BC4"/>
      <c r="BD4"/>
      <c r="BE4"/>
      <c r="BF4"/>
      <c r="BG4"/>
      <c r="BH4"/>
    </row>
    <row r="5" spans="1:60" ht="30" x14ac:dyDescent="0.25">
      <c r="A5" s="21" t="s">
        <v>34</v>
      </c>
      <c r="B5" s="33" t="s">
        <v>33</v>
      </c>
      <c r="C5" s="5"/>
      <c r="D5" s="16"/>
      <c r="E5" s="61"/>
      <c r="F5" s="48">
        <f>COUNTIF(B4:B6,"yes")</f>
        <v>2</v>
      </c>
      <c r="G5" s="48" t="s">
        <v>36</v>
      </c>
      <c r="H5" s="48"/>
      <c r="I5" s="48"/>
      <c r="J5" s="48"/>
      <c r="K5" s="48"/>
      <c r="L5" s="48"/>
      <c r="M5" s="48"/>
      <c r="N5" s="48"/>
      <c r="O5" s="62"/>
      <c r="P5" s="62"/>
      <c r="Q5" s="62"/>
      <c r="R5" s="61"/>
      <c r="S5" s="57"/>
      <c r="T5" s="57"/>
      <c r="U5" s="57"/>
      <c r="V5" s="57"/>
      <c r="W5" s="57"/>
      <c r="X5" s="5"/>
      <c r="Y5" s="5"/>
      <c r="Z5" s="5"/>
      <c r="AA5" s="5"/>
      <c r="AB5" s="5"/>
      <c r="AC5" s="5"/>
      <c r="AD5" s="5"/>
      <c r="AE5" s="5"/>
      <c r="AR5"/>
      <c r="AS5"/>
      <c r="AT5"/>
      <c r="AU5"/>
      <c r="AV5"/>
      <c r="AW5"/>
      <c r="AX5"/>
      <c r="AY5"/>
      <c r="AZ5"/>
      <c r="BA5"/>
      <c r="BB5"/>
      <c r="BC5"/>
      <c r="BD5"/>
      <c r="BE5"/>
      <c r="BF5"/>
      <c r="BG5"/>
      <c r="BH5"/>
    </row>
    <row r="6" spans="1:60" ht="30" x14ac:dyDescent="0.25">
      <c r="A6" s="21" t="s">
        <v>37</v>
      </c>
      <c r="B6" s="33" t="s">
        <v>35</v>
      </c>
      <c r="C6" s="5"/>
      <c r="D6" s="16"/>
      <c r="E6" s="61"/>
      <c r="F6" s="48">
        <f>COUNTIF(B4:B6,"no")</f>
        <v>1</v>
      </c>
      <c r="G6" s="48" t="s">
        <v>38</v>
      </c>
      <c r="H6" s="48"/>
      <c r="I6" s="48"/>
      <c r="J6" s="48"/>
      <c r="K6" s="48"/>
      <c r="L6" s="48"/>
      <c r="M6" s="48"/>
      <c r="N6" s="48"/>
      <c r="O6" s="62"/>
      <c r="P6" s="62"/>
      <c r="Q6" s="62"/>
      <c r="R6" s="61"/>
      <c r="S6" s="57"/>
      <c r="T6" s="57"/>
      <c r="U6" s="57"/>
      <c r="V6" s="57"/>
      <c r="W6" s="57"/>
      <c r="X6" s="5"/>
      <c r="Y6" s="5"/>
      <c r="Z6" s="5"/>
      <c r="AA6" s="5"/>
      <c r="AB6" s="5"/>
      <c r="AC6" s="5"/>
      <c r="AD6" s="5"/>
      <c r="AE6" s="5"/>
      <c r="AR6"/>
      <c r="AS6"/>
      <c r="AT6"/>
      <c r="AU6"/>
      <c r="AV6"/>
      <c r="AW6"/>
      <c r="AX6"/>
      <c r="AY6"/>
      <c r="AZ6"/>
      <c r="BA6"/>
      <c r="BB6"/>
      <c r="BC6"/>
      <c r="BD6"/>
      <c r="BE6"/>
      <c r="BF6"/>
      <c r="BG6"/>
      <c r="BH6"/>
    </row>
    <row r="7" spans="1:60" x14ac:dyDescent="0.25">
      <c r="A7" s="22"/>
      <c r="B7" s="30"/>
      <c r="C7" s="5"/>
      <c r="D7" s="16"/>
      <c r="E7" s="61"/>
      <c r="F7" s="48"/>
      <c r="G7" s="48"/>
      <c r="H7" s="48"/>
      <c r="I7" s="48"/>
      <c r="J7" s="48"/>
      <c r="K7" s="48"/>
      <c r="L7" s="48"/>
      <c r="M7" s="48"/>
      <c r="N7" s="48"/>
      <c r="O7" s="62"/>
      <c r="P7" s="62"/>
      <c r="Q7" s="62"/>
      <c r="R7" s="61"/>
      <c r="S7" s="57"/>
      <c r="T7" s="57"/>
      <c r="U7" s="57"/>
      <c r="V7" s="57"/>
      <c r="W7" s="57"/>
      <c r="X7" s="5"/>
      <c r="Y7" s="5"/>
      <c r="Z7" s="5"/>
      <c r="AA7" s="5"/>
      <c r="AB7" s="5"/>
      <c r="AC7" s="5"/>
      <c r="AD7" s="5"/>
      <c r="AE7" s="5"/>
      <c r="AR7"/>
      <c r="AS7"/>
      <c r="AT7"/>
      <c r="AU7"/>
      <c r="AV7"/>
      <c r="AW7"/>
      <c r="AX7"/>
      <c r="AY7"/>
      <c r="AZ7"/>
      <c r="BA7"/>
      <c r="BB7"/>
      <c r="BC7"/>
      <c r="BD7"/>
      <c r="BE7"/>
      <c r="BF7"/>
      <c r="BG7"/>
      <c r="BH7"/>
    </row>
    <row r="8" spans="1:60" x14ac:dyDescent="0.25">
      <c r="A8" s="20" t="s">
        <v>20</v>
      </c>
      <c r="B8" s="28"/>
      <c r="C8" s="5"/>
      <c r="D8" s="16"/>
      <c r="E8" s="61"/>
      <c r="F8" s="48"/>
      <c r="G8" s="48"/>
      <c r="H8" s="48"/>
      <c r="I8" s="48"/>
      <c r="J8" s="48"/>
      <c r="K8" s="48"/>
      <c r="L8" s="48"/>
      <c r="M8" s="48"/>
      <c r="N8" s="48"/>
      <c r="O8" s="62"/>
      <c r="P8" s="62"/>
      <c r="Q8" s="62"/>
      <c r="R8" s="61"/>
      <c r="S8" s="57"/>
      <c r="T8" s="57"/>
      <c r="U8" s="57"/>
      <c r="V8" s="57"/>
      <c r="W8" s="57"/>
      <c r="X8" s="5"/>
      <c r="Y8" s="5"/>
      <c r="Z8" s="5"/>
      <c r="AA8" s="5"/>
      <c r="AB8" s="5"/>
      <c r="AC8" s="5"/>
      <c r="AD8" s="5"/>
      <c r="AE8" s="5"/>
      <c r="AR8"/>
      <c r="AS8"/>
      <c r="AT8"/>
      <c r="AU8"/>
      <c r="AV8"/>
      <c r="AW8"/>
      <c r="AX8"/>
      <c r="AY8"/>
      <c r="AZ8"/>
      <c r="BA8"/>
      <c r="BB8"/>
      <c r="BC8"/>
      <c r="BD8"/>
      <c r="BE8"/>
      <c r="BF8"/>
      <c r="BG8"/>
      <c r="BH8"/>
    </row>
    <row r="9" spans="1:60" ht="30" x14ac:dyDescent="0.25">
      <c r="A9" s="23" t="s">
        <v>39</v>
      </c>
      <c r="B9" s="33" t="s">
        <v>35</v>
      </c>
      <c r="C9" s="5"/>
      <c r="D9" s="16"/>
      <c r="E9" s="61"/>
      <c r="F9" s="48"/>
      <c r="G9" s="48"/>
      <c r="H9" s="48"/>
      <c r="I9" s="48"/>
      <c r="J9" s="48"/>
      <c r="K9" s="48"/>
      <c r="L9" s="48" t="s">
        <v>36</v>
      </c>
      <c r="M9" s="48" t="s">
        <v>38</v>
      </c>
      <c r="N9" s="48"/>
      <c r="O9" s="62"/>
      <c r="P9" s="62"/>
      <c r="Q9" s="62"/>
      <c r="R9" s="61"/>
      <c r="S9" s="57"/>
      <c r="T9" s="57"/>
      <c r="U9" s="57"/>
      <c r="V9" s="57"/>
      <c r="W9" s="57"/>
      <c r="X9" s="5"/>
      <c r="Y9" s="5"/>
      <c r="Z9" s="5"/>
      <c r="AA9" s="5"/>
      <c r="AB9" s="5"/>
      <c r="AC9" s="5"/>
      <c r="AD9" s="5"/>
      <c r="AE9" s="5"/>
      <c r="AR9"/>
      <c r="AS9"/>
      <c r="AT9"/>
      <c r="AU9"/>
      <c r="AV9"/>
      <c r="AW9"/>
      <c r="AX9"/>
      <c r="AY9"/>
      <c r="AZ9"/>
      <c r="BA9"/>
      <c r="BB9"/>
      <c r="BC9"/>
      <c r="BD9"/>
      <c r="BE9"/>
      <c r="BF9"/>
      <c r="BG9"/>
      <c r="BH9"/>
    </row>
    <row r="10" spans="1:60" x14ac:dyDescent="0.25">
      <c r="A10" s="21" t="s">
        <v>40</v>
      </c>
      <c r="B10" s="33" t="s">
        <v>33</v>
      </c>
      <c r="C10" s="16"/>
      <c r="D10" s="16"/>
      <c r="E10" s="61"/>
      <c r="F10" s="48">
        <f>COUNTIF(B9:B11,"yes")</f>
        <v>2</v>
      </c>
      <c r="G10" s="48" t="s">
        <v>36</v>
      </c>
      <c r="H10" s="48"/>
      <c r="I10" s="48"/>
      <c r="J10" s="48"/>
      <c r="K10" s="48" t="str">
        <f>A18</f>
        <v>4. Multifunctional technology and new business models in Smart Urban Lightning</v>
      </c>
      <c r="L10" s="48">
        <f>F19</f>
        <v>1</v>
      </c>
      <c r="M10" s="48">
        <f>F20</f>
        <v>1</v>
      </c>
      <c r="N10" s="48"/>
      <c r="O10" s="62"/>
      <c r="P10" s="62"/>
      <c r="Q10" s="62"/>
      <c r="R10" s="61"/>
      <c r="S10" s="57"/>
      <c r="T10" s="57"/>
      <c r="U10" s="57"/>
      <c r="V10" s="57"/>
      <c r="W10" s="57"/>
      <c r="X10" s="5"/>
      <c r="Y10" s="5"/>
      <c r="Z10" s="5"/>
      <c r="AA10" s="5"/>
      <c r="AB10" s="5"/>
      <c r="AC10" s="5"/>
      <c r="AD10" s="5"/>
      <c r="AE10" s="5"/>
      <c r="AR10"/>
      <c r="AS10"/>
      <c r="AT10"/>
      <c r="AU10"/>
      <c r="AV10"/>
      <c r="AW10"/>
      <c r="AX10"/>
      <c r="AY10"/>
      <c r="AZ10"/>
      <c r="BA10"/>
      <c r="BB10"/>
      <c r="BC10"/>
      <c r="BD10"/>
      <c r="BE10"/>
      <c r="BF10"/>
      <c r="BG10"/>
      <c r="BH10"/>
    </row>
    <row r="11" spans="1:60" ht="30" x14ac:dyDescent="0.25">
      <c r="A11" s="24" t="s">
        <v>41</v>
      </c>
      <c r="B11" s="33" t="s">
        <v>33</v>
      </c>
      <c r="C11" s="16"/>
      <c r="D11" s="16"/>
      <c r="E11" s="61"/>
      <c r="F11" s="48">
        <f>COUNTIF(B9:B11,"no")</f>
        <v>1</v>
      </c>
      <c r="G11" s="48" t="s">
        <v>38</v>
      </c>
      <c r="H11" s="48"/>
      <c r="I11" s="48"/>
      <c r="J11" s="48"/>
      <c r="K11" s="48" t="str">
        <f>A13</f>
        <v>3. Life cycle, waste and pollution in Smart urban lighting.</v>
      </c>
      <c r="L11" s="48">
        <f>F15</f>
        <v>2</v>
      </c>
      <c r="M11" s="48">
        <f>F16</f>
        <v>1</v>
      </c>
      <c r="N11" s="48"/>
      <c r="O11" s="62"/>
      <c r="P11" s="62"/>
      <c r="Q11" s="62"/>
      <c r="R11" s="61"/>
      <c r="S11" s="57"/>
      <c r="T11" s="57"/>
      <c r="U11" s="57"/>
      <c r="V11" s="57"/>
      <c r="W11" s="57"/>
      <c r="X11" s="5"/>
      <c r="Y11" s="5"/>
      <c r="Z11" s="5"/>
      <c r="AA11" s="5"/>
      <c r="AB11" s="5"/>
      <c r="AC11" s="5"/>
      <c r="AD11" s="5"/>
      <c r="AE11" s="5"/>
      <c r="AR11"/>
      <c r="AS11"/>
      <c r="AT11"/>
      <c r="AU11"/>
      <c r="AV11"/>
      <c r="AW11"/>
      <c r="AX11"/>
      <c r="AY11"/>
      <c r="AZ11"/>
      <c r="BA11"/>
      <c r="BB11"/>
      <c r="BC11"/>
      <c r="BD11"/>
      <c r="BE11"/>
      <c r="BF11"/>
      <c r="BG11"/>
      <c r="BH11"/>
    </row>
    <row r="12" spans="1:60" x14ac:dyDescent="0.25">
      <c r="A12" s="25"/>
      <c r="B12" s="31"/>
      <c r="C12" s="16"/>
      <c r="D12" s="16"/>
      <c r="E12" s="61"/>
      <c r="F12" s="48"/>
      <c r="G12" s="48"/>
      <c r="H12" s="48"/>
      <c r="I12" s="48"/>
      <c r="J12" s="48"/>
      <c r="K12" s="48" t="str">
        <f>A8</f>
        <v>2. Smart urban lighting and project finance</v>
      </c>
      <c r="L12" s="48">
        <f>F10</f>
        <v>2</v>
      </c>
      <c r="M12" s="48">
        <f>F11</f>
        <v>1</v>
      </c>
      <c r="N12" s="48"/>
      <c r="O12" s="62"/>
      <c r="P12" s="62"/>
      <c r="Q12" s="62"/>
      <c r="R12" s="61"/>
      <c r="S12" s="57"/>
      <c r="T12" s="57"/>
      <c r="U12" s="57"/>
      <c r="V12" s="57"/>
      <c r="W12" s="57"/>
      <c r="X12" s="5"/>
      <c r="Y12" s="5"/>
      <c r="Z12" s="5"/>
      <c r="AA12" s="5"/>
      <c r="AB12" s="5"/>
      <c r="AC12" s="5"/>
      <c r="AD12" s="5"/>
      <c r="AE12" s="5"/>
      <c r="AR12"/>
      <c r="AS12"/>
      <c r="AT12"/>
      <c r="AU12"/>
      <c r="AV12"/>
      <c r="AW12"/>
      <c r="AX12"/>
      <c r="AY12"/>
      <c r="AZ12"/>
      <c r="BA12"/>
      <c r="BB12"/>
      <c r="BC12"/>
      <c r="BD12"/>
      <c r="BE12"/>
      <c r="BF12"/>
      <c r="BG12"/>
      <c r="BH12"/>
    </row>
    <row r="13" spans="1:60" x14ac:dyDescent="0.25">
      <c r="A13" s="26" t="s">
        <v>22</v>
      </c>
      <c r="B13" s="28"/>
      <c r="C13" s="16"/>
      <c r="D13" s="16"/>
      <c r="E13" s="61"/>
      <c r="F13" s="48"/>
      <c r="G13" s="48"/>
      <c r="H13" s="48"/>
      <c r="I13" s="48"/>
      <c r="J13" s="48"/>
      <c r="K13" s="48" t="str">
        <f>A3</f>
        <v xml:space="preserve">1. Smart urban lighting and economic strategic planning </v>
      </c>
      <c r="L13" s="48">
        <f>F5</f>
        <v>2</v>
      </c>
      <c r="M13" s="48">
        <f>F6</f>
        <v>1</v>
      </c>
      <c r="N13" s="48"/>
      <c r="O13" s="62"/>
      <c r="P13" s="62"/>
      <c r="Q13" s="62"/>
      <c r="R13" s="61"/>
      <c r="S13" s="57"/>
      <c r="T13" s="57"/>
      <c r="U13" s="57"/>
      <c r="V13" s="57"/>
      <c r="W13" s="57"/>
      <c r="X13" s="5"/>
      <c r="Y13" s="5"/>
      <c r="Z13" s="5"/>
      <c r="AA13" s="5"/>
      <c r="AB13" s="5"/>
      <c r="AC13" s="5"/>
      <c r="AD13" s="5"/>
      <c r="AE13" s="5"/>
      <c r="AR13"/>
      <c r="AS13"/>
      <c r="AT13"/>
      <c r="AU13"/>
      <c r="AV13"/>
      <c r="AW13"/>
      <c r="AX13"/>
      <c r="AY13"/>
      <c r="AZ13"/>
      <c r="BA13"/>
      <c r="BB13"/>
      <c r="BC13"/>
      <c r="BD13"/>
      <c r="BE13"/>
      <c r="BF13"/>
      <c r="BG13"/>
      <c r="BH13"/>
    </row>
    <row r="14" spans="1:60" ht="30" x14ac:dyDescent="0.25">
      <c r="A14" s="21" t="s">
        <v>42</v>
      </c>
      <c r="B14" s="33" t="s">
        <v>33</v>
      </c>
      <c r="C14" s="16"/>
      <c r="D14" s="16"/>
      <c r="E14" s="61"/>
      <c r="F14" s="48"/>
      <c r="G14" s="48"/>
      <c r="H14" s="48"/>
      <c r="I14" s="48"/>
      <c r="J14" s="48"/>
      <c r="K14" s="48"/>
      <c r="L14" s="48"/>
      <c r="M14" s="48"/>
      <c r="N14" s="48"/>
      <c r="O14" s="62"/>
      <c r="P14" s="62"/>
      <c r="Q14" s="62"/>
      <c r="R14" s="61"/>
      <c r="S14" s="57"/>
      <c r="T14" s="57"/>
      <c r="U14" s="57"/>
      <c r="V14" s="57"/>
      <c r="W14" s="57"/>
      <c r="X14" s="5"/>
      <c r="Y14" s="5"/>
      <c r="Z14" s="5"/>
      <c r="AA14" s="5"/>
      <c r="AB14" s="5"/>
      <c r="AC14" s="5"/>
      <c r="AD14" s="5"/>
      <c r="AE14" s="5"/>
      <c r="AR14"/>
      <c r="AS14"/>
      <c r="AT14"/>
      <c r="AU14"/>
      <c r="AV14"/>
      <c r="AW14"/>
      <c r="AX14"/>
      <c r="AY14"/>
      <c r="AZ14"/>
      <c r="BA14"/>
      <c r="BB14"/>
      <c r="BC14"/>
      <c r="BD14"/>
      <c r="BE14"/>
      <c r="BF14"/>
      <c r="BG14"/>
      <c r="BH14"/>
    </row>
    <row r="15" spans="1:60" ht="30" x14ac:dyDescent="0.25">
      <c r="A15" s="23" t="s">
        <v>43</v>
      </c>
      <c r="B15" s="33" t="s">
        <v>33</v>
      </c>
      <c r="C15" s="16"/>
      <c r="D15" s="16"/>
      <c r="E15" s="61"/>
      <c r="F15" s="48">
        <f>COUNTIF(B14:B16,"yes")</f>
        <v>2</v>
      </c>
      <c r="G15" s="48" t="s">
        <v>36</v>
      </c>
      <c r="H15" s="48"/>
      <c r="I15" s="48"/>
      <c r="J15" s="48"/>
      <c r="K15" s="48"/>
      <c r="L15" s="48"/>
      <c r="M15" s="48"/>
      <c r="N15" s="48"/>
      <c r="O15" s="62"/>
      <c r="P15" s="62"/>
      <c r="Q15" s="62"/>
      <c r="R15" s="61"/>
      <c r="S15" s="57"/>
      <c r="T15" s="57"/>
      <c r="U15" s="57"/>
      <c r="V15" s="57"/>
      <c r="W15" s="57"/>
      <c r="X15" s="5"/>
      <c r="Y15" s="5"/>
      <c r="Z15" s="5"/>
      <c r="AA15" s="5"/>
      <c r="AB15" s="5"/>
      <c r="AC15" s="5"/>
      <c r="AD15" s="5"/>
      <c r="AE15" s="5"/>
      <c r="AR15"/>
      <c r="AS15"/>
      <c r="AT15"/>
      <c r="AU15"/>
      <c r="AV15"/>
      <c r="AW15"/>
      <c r="AX15"/>
      <c r="AY15"/>
      <c r="AZ15"/>
      <c r="BA15"/>
      <c r="BB15"/>
      <c r="BC15"/>
      <c r="BD15"/>
      <c r="BE15"/>
      <c r="BF15"/>
      <c r="BG15"/>
      <c r="BH15"/>
    </row>
    <row r="16" spans="1:60" ht="30" x14ac:dyDescent="0.25">
      <c r="A16" s="21" t="s">
        <v>44</v>
      </c>
      <c r="B16" s="33" t="s">
        <v>35</v>
      </c>
      <c r="C16" s="16"/>
      <c r="D16" s="16"/>
      <c r="E16" s="61"/>
      <c r="F16" s="48">
        <f>COUNTIF(B14:B16,"no")</f>
        <v>1</v>
      </c>
      <c r="G16" s="48" t="s">
        <v>38</v>
      </c>
      <c r="H16" s="48"/>
      <c r="I16" s="48"/>
      <c r="J16" s="48"/>
      <c r="K16" s="48"/>
      <c r="L16" s="48"/>
      <c r="M16" s="48"/>
      <c r="N16" s="48"/>
      <c r="O16" s="62"/>
      <c r="P16" s="62"/>
      <c r="Q16" s="62"/>
      <c r="R16" s="61"/>
      <c r="S16" s="57"/>
      <c r="T16" s="57"/>
      <c r="U16" s="57"/>
      <c r="V16" s="57"/>
      <c r="W16" s="57"/>
      <c r="X16" s="5"/>
      <c r="Y16" s="5"/>
      <c r="Z16" s="5"/>
      <c r="AA16" s="5"/>
      <c r="AB16" s="5"/>
      <c r="AC16" s="5"/>
      <c r="AD16" s="5"/>
      <c r="AE16" s="5"/>
      <c r="AR16"/>
      <c r="AS16"/>
      <c r="AT16"/>
      <c r="AU16"/>
      <c r="AV16"/>
      <c r="AW16"/>
      <c r="AX16"/>
      <c r="AY16"/>
      <c r="AZ16"/>
      <c r="BA16"/>
      <c r="BB16"/>
      <c r="BC16"/>
      <c r="BD16"/>
      <c r="BE16"/>
      <c r="BF16"/>
      <c r="BG16"/>
      <c r="BH16"/>
    </row>
    <row r="17" spans="1:60" x14ac:dyDescent="0.25">
      <c r="A17" s="25"/>
      <c r="B17" s="31"/>
      <c r="C17" s="16"/>
      <c r="D17" s="16"/>
      <c r="E17" s="61"/>
      <c r="F17" s="48"/>
      <c r="G17" s="48"/>
      <c r="H17" s="48"/>
      <c r="I17" s="48"/>
      <c r="J17" s="48"/>
      <c r="K17" s="48"/>
      <c r="L17" s="48"/>
      <c r="M17" s="48"/>
      <c r="N17" s="48"/>
      <c r="O17" s="62"/>
      <c r="P17" s="62"/>
      <c r="Q17" s="62"/>
      <c r="R17" s="61"/>
      <c r="S17" s="57"/>
      <c r="T17" s="57"/>
      <c r="U17" s="57"/>
      <c r="V17" s="57"/>
      <c r="W17" s="57"/>
      <c r="X17" s="5"/>
      <c r="Y17" s="5"/>
      <c r="Z17" s="5"/>
      <c r="AA17" s="5"/>
      <c r="AB17" s="5"/>
      <c r="AC17" s="5"/>
      <c r="AD17" s="5"/>
      <c r="AE17" s="5"/>
      <c r="AR17"/>
      <c r="AS17"/>
      <c r="AT17"/>
      <c r="AU17"/>
      <c r="AV17"/>
      <c r="AW17"/>
      <c r="AX17"/>
      <c r="AY17"/>
      <c r="AZ17"/>
      <c r="BA17"/>
      <c r="BB17"/>
      <c r="BC17"/>
      <c r="BD17"/>
      <c r="BE17"/>
      <c r="BF17"/>
      <c r="BG17"/>
      <c r="BH17"/>
    </row>
    <row r="18" spans="1:60" ht="30" x14ac:dyDescent="0.25">
      <c r="A18" s="27" t="s">
        <v>24</v>
      </c>
      <c r="B18" s="28"/>
      <c r="C18" s="16"/>
      <c r="D18" s="16"/>
      <c r="E18" s="61"/>
      <c r="F18" s="48"/>
      <c r="G18" s="48"/>
      <c r="H18" s="48"/>
      <c r="I18" s="48"/>
      <c r="J18" s="48"/>
      <c r="K18" s="48"/>
      <c r="L18" s="48"/>
      <c r="M18" s="48"/>
      <c r="N18" s="48"/>
      <c r="O18" s="62"/>
      <c r="P18" s="62"/>
      <c r="Q18" s="62"/>
      <c r="R18" s="61"/>
      <c r="S18" s="57"/>
      <c r="T18" s="57"/>
      <c r="U18" s="57"/>
      <c r="V18" s="57"/>
      <c r="W18" s="57"/>
      <c r="X18" s="5"/>
      <c r="Y18" s="5"/>
      <c r="Z18" s="5"/>
      <c r="AA18" s="5"/>
      <c r="AB18" s="5"/>
      <c r="AC18" s="5"/>
      <c r="AD18" s="5"/>
      <c r="AE18" s="5"/>
      <c r="AR18"/>
      <c r="AS18"/>
      <c r="AT18"/>
      <c r="AU18"/>
      <c r="AV18"/>
      <c r="AW18"/>
      <c r="AX18"/>
      <c r="AY18"/>
      <c r="AZ18"/>
      <c r="BA18"/>
      <c r="BB18"/>
      <c r="BC18"/>
      <c r="BD18"/>
      <c r="BE18"/>
      <c r="BF18"/>
      <c r="BG18"/>
      <c r="BH18"/>
    </row>
    <row r="19" spans="1:60" ht="30" x14ac:dyDescent="0.25">
      <c r="A19" s="23" t="s">
        <v>45</v>
      </c>
      <c r="B19" s="33" t="s">
        <v>35</v>
      </c>
      <c r="C19" s="16"/>
      <c r="D19" s="16"/>
      <c r="E19" s="61"/>
      <c r="F19" s="48">
        <f>COUNTIF(B18:B20,"yes")</f>
        <v>1</v>
      </c>
      <c r="G19" s="48" t="s">
        <v>36</v>
      </c>
      <c r="H19" s="48"/>
      <c r="I19" s="48"/>
      <c r="J19" s="48"/>
      <c r="K19" s="48"/>
      <c r="L19" s="48"/>
      <c r="M19" s="48"/>
      <c r="N19" s="48"/>
      <c r="O19" s="62"/>
      <c r="P19" s="62"/>
      <c r="Q19" s="62"/>
      <c r="R19" s="61"/>
      <c r="S19" s="57"/>
      <c r="T19" s="57"/>
      <c r="U19" s="57"/>
      <c r="V19" s="57"/>
      <c r="W19" s="57"/>
      <c r="X19" s="5"/>
      <c r="Y19" s="5"/>
      <c r="Z19" s="5"/>
      <c r="AA19" s="5"/>
      <c r="AB19" s="5"/>
      <c r="AC19" s="5"/>
      <c r="AD19" s="5"/>
      <c r="AE19" s="5"/>
      <c r="AR19"/>
      <c r="AS19"/>
      <c r="AT19"/>
      <c r="AU19"/>
      <c r="AV19"/>
      <c r="AW19"/>
      <c r="AX19"/>
      <c r="AY19"/>
      <c r="AZ19"/>
      <c r="BA19"/>
      <c r="BB19"/>
      <c r="BC19"/>
      <c r="BD19"/>
      <c r="BE19"/>
      <c r="BF19"/>
      <c r="BG19"/>
      <c r="BH19"/>
    </row>
    <row r="20" spans="1:60" ht="30" x14ac:dyDescent="0.25">
      <c r="A20" s="21" t="s">
        <v>46</v>
      </c>
      <c r="B20" s="33" t="s">
        <v>33</v>
      </c>
      <c r="C20" s="5"/>
      <c r="D20" s="16"/>
      <c r="E20" s="61"/>
      <c r="F20" s="48">
        <f>COUNTIF(B18:B20,"no")</f>
        <v>1</v>
      </c>
      <c r="G20" s="48" t="s">
        <v>38</v>
      </c>
      <c r="H20" s="48"/>
      <c r="I20" s="48"/>
      <c r="J20" s="48"/>
      <c r="K20" s="48"/>
      <c r="L20" s="48"/>
      <c r="M20" s="48"/>
      <c r="N20" s="48"/>
      <c r="O20" s="57"/>
      <c r="P20" s="57"/>
      <c r="Q20" s="57"/>
      <c r="R20" s="57"/>
      <c r="S20" s="57"/>
      <c r="T20" s="57"/>
      <c r="U20" s="57"/>
      <c r="V20" s="57"/>
      <c r="W20" s="57"/>
      <c r="X20" s="5"/>
      <c r="Y20" s="5"/>
      <c r="Z20" s="5"/>
      <c r="AA20" s="5"/>
      <c r="AB20" s="5"/>
      <c r="AC20" s="5"/>
      <c r="AD20" s="5"/>
      <c r="AE20" s="5"/>
      <c r="AR20"/>
      <c r="AS20"/>
      <c r="AT20"/>
      <c r="AU20"/>
      <c r="AV20"/>
      <c r="AW20"/>
      <c r="AX20"/>
      <c r="AY20"/>
      <c r="AZ20"/>
      <c r="BA20"/>
      <c r="BB20"/>
      <c r="BC20"/>
      <c r="BD20"/>
      <c r="BE20"/>
      <c r="BF20"/>
      <c r="BG20"/>
      <c r="BH20"/>
    </row>
    <row r="21" spans="1:60" x14ac:dyDescent="0.25">
      <c r="A21" s="25"/>
      <c r="B21" s="31"/>
      <c r="C21" s="5"/>
      <c r="D21" s="16"/>
      <c r="E21" s="61"/>
      <c r="F21" s="48"/>
      <c r="G21" s="48"/>
      <c r="H21" s="48"/>
      <c r="I21" s="48"/>
      <c r="J21" s="48"/>
      <c r="K21" s="48"/>
      <c r="L21" s="48"/>
      <c r="M21" s="48"/>
      <c r="N21" s="48"/>
      <c r="O21" s="57"/>
      <c r="P21" s="57"/>
      <c r="Q21" s="57"/>
      <c r="R21" s="57"/>
      <c r="S21" s="57"/>
      <c r="T21" s="57"/>
      <c r="U21" s="57"/>
      <c r="V21" s="57"/>
      <c r="W21" s="57"/>
      <c r="X21" s="5"/>
      <c r="Y21" s="5"/>
      <c r="Z21" s="5"/>
      <c r="AA21" s="5"/>
      <c r="AB21" s="5"/>
      <c r="AC21" s="5"/>
      <c r="AD21" s="5"/>
      <c r="AE21" s="5"/>
      <c r="AR21"/>
      <c r="AS21"/>
      <c r="AT21"/>
      <c r="AU21"/>
      <c r="AV21"/>
      <c r="AW21"/>
      <c r="AX21"/>
      <c r="AY21"/>
      <c r="AZ21"/>
      <c r="BA21"/>
      <c r="BB21"/>
      <c r="BC21"/>
      <c r="BD21"/>
      <c r="BE21"/>
      <c r="BF21"/>
      <c r="BG21"/>
      <c r="BH21"/>
    </row>
    <row r="22" spans="1:60" x14ac:dyDescent="0.25">
      <c r="A22" s="27"/>
      <c r="B22" s="28"/>
      <c r="C22" s="5"/>
      <c r="D22" s="16"/>
      <c r="E22" s="61"/>
      <c r="F22" s="48">
        <f>F5+F10+F15+F19</f>
        <v>7</v>
      </c>
      <c r="G22" s="48" t="s">
        <v>36</v>
      </c>
      <c r="H22" s="48"/>
      <c r="I22" s="48"/>
      <c r="J22" s="48"/>
      <c r="K22" s="48"/>
      <c r="L22" s="48"/>
      <c r="M22" s="48"/>
      <c r="N22" s="48"/>
      <c r="O22" s="57"/>
      <c r="P22" s="57"/>
      <c r="Q22" s="57"/>
      <c r="R22" s="57"/>
      <c r="S22" s="57"/>
      <c r="T22" s="57"/>
      <c r="U22" s="57"/>
      <c r="V22" s="57"/>
      <c r="W22" s="57"/>
      <c r="X22" s="5"/>
      <c r="Y22" s="5"/>
      <c r="Z22" s="5"/>
      <c r="AA22" s="5"/>
      <c r="AB22" s="5"/>
      <c r="AC22" s="5"/>
      <c r="AD22" s="5"/>
      <c r="AE22" s="5"/>
      <c r="AR22"/>
      <c r="AS22"/>
      <c r="AT22"/>
      <c r="AU22"/>
      <c r="AV22"/>
      <c r="AW22"/>
      <c r="AX22"/>
      <c r="AY22"/>
      <c r="AZ22"/>
      <c r="BA22"/>
      <c r="BB22"/>
      <c r="BC22"/>
      <c r="BD22"/>
      <c r="BE22"/>
      <c r="BF22"/>
      <c r="BG22"/>
      <c r="BH22"/>
    </row>
    <row r="23" spans="1:60" x14ac:dyDescent="0.25">
      <c r="A23" s="5"/>
      <c r="B23" s="5"/>
      <c r="C23" s="5"/>
      <c r="D23" s="16"/>
      <c r="E23" s="61"/>
      <c r="F23" s="48">
        <f>F6+F11+F16+F20</f>
        <v>4</v>
      </c>
      <c r="G23" s="48" t="s">
        <v>38</v>
      </c>
      <c r="H23" s="48"/>
      <c r="I23" s="48"/>
      <c r="J23" s="48"/>
      <c r="K23" s="48"/>
      <c r="L23" s="48"/>
      <c r="M23" s="48"/>
      <c r="N23" s="48"/>
      <c r="O23" s="57"/>
      <c r="P23" s="57"/>
      <c r="Q23" s="57"/>
      <c r="R23" s="57"/>
      <c r="S23" s="57"/>
      <c r="T23" s="57"/>
      <c r="U23" s="57"/>
      <c r="V23" s="57"/>
      <c r="W23" s="57"/>
      <c r="X23" s="5"/>
      <c r="Y23" s="5"/>
      <c r="Z23" s="5"/>
      <c r="AA23" s="5"/>
      <c r="AB23" s="5"/>
      <c r="AC23" s="5"/>
      <c r="AD23" s="5"/>
      <c r="AE23" s="5"/>
      <c r="AR23"/>
      <c r="AS23"/>
      <c r="AT23"/>
      <c r="AU23"/>
      <c r="AV23"/>
      <c r="AW23"/>
      <c r="AX23"/>
      <c r="AY23"/>
      <c r="AZ23"/>
      <c r="BA23"/>
      <c r="BB23"/>
      <c r="BC23"/>
      <c r="BD23"/>
      <c r="BE23"/>
      <c r="BF23"/>
      <c r="BG23"/>
      <c r="BH23"/>
    </row>
    <row r="24" spans="1:60" ht="15.75" x14ac:dyDescent="0.25">
      <c r="A24" s="17"/>
      <c r="B24" s="18">
        <f>F24</f>
        <v>0.63636363636363635</v>
      </c>
      <c r="C24" s="5"/>
      <c r="D24" s="16"/>
      <c r="E24" s="61"/>
      <c r="F24" s="50">
        <f>F22/(F22+F23)</f>
        <v>0.63636363636363635</v>
      </c>
      <c r="G24" s="48"/>
      <c r="H24" s="48"/>
      <c r="I24" s="48"/>
      <c r="J24" s="48"/>
      <c r="K24" s="48"/>
      <c r="L24" s="48"/>
      <c r="M24" s="48"/>
      <c r="N24" s="48"/>
      <c r="O24" s="57"/>
      <c r="P24" s="57"/>
      <c r="Q24" s="57"/>
      <c r="R24" s="57"/>
      <c r="S24" s="57"/>
      <c r="T24" s="57"/>
      <c r="U24" s="57"/>
      <c r="V24" s="57"/>
      <c r="W24" s="57"/>
      <c r="X24" s="5"/>
      <c r="Y24" s="5"/>
      <c r="Z24" s="5"/>
      <c r="AA24" s="5"/>
      <c r="AB24" s="5"/>
      <c r="AC24" s="5"/>
      <c r="AD24" s="5"/>
      <c r="AE24" s="5"/>
      <c r="AR24"/>
      <c r="AS24"/>
      <c r="AT24"/>
      <c r="AU24"/>
      <c r="AV24"/>
      <c r="AW24"/>
      <c r="AX24"/>
      <c r="AY24"/>
      <c r="AZ24"/>
      <c r="BA24"/>
      <c r="BB24"/>
      <c r="BC24"/>
      <c r="BD24"/>
      <c r="BE24"/>
      <c r="BF24"/>
      <c r="BG24"/>
      <c r="BH24"/>
    </row>
    <row r="25" spans="1:60" x14ac:dyDescent="0.25">
      <c r="A25" s="5"/>
      <c r="C25" s="5"/>
      <c r="D25" s="16"/>
      <c r="E25" s="61"/>
      <c r="F25" s="48"/>
      <c r="G25" s="48"/>
      <c r="H25" s="48"/>
      <c r="I25" s="48"/>
      <c r="J25" s="48"/>
      <c r="K25" s="48"/>
      <c r="L25" s="48"/>
      <c r="M25" s="48"/>
      <c r="N25" s="48"/>
      <c r="O25" s="57"/>
      <c r="P25" s="57"/>
      <c r="Q25" s="57"/>
      <c r="R25" s="57"/>
      <c r="S25" s="57"/>
      <c r="T25" s="57"/>
      <c r="U25" s="57"/>
      <c r="V25" s="57"/>
      <c r="W25" s="57"/>
      <c r="X25" s="5"/>
      <c r="Y25" s="5"/>
      <c r="Z25" s="5"/>
      <c r="AA25" s="5"/>
      <c r="AB25" s="5"/>
      <c r="AC25" s="5"/>
      <c r="AD25" s="5"/>
      <c r="AE25" s="5"/>
      <c r="AR25"/>
      <c r="AS25"/>
      <c r="AT25"/>
      <c r="AU25"/>
      <c r="AV25"/>
      <c r="AW25"/>
      <c r="AX25"/>
      <c r="AY25"/>
      <c r="AZ25"/>
      <c r="BA25"/>
      <c r="BB25"/>
      <c r="BC25"/>
      <c r="BD25"/>
      <c r="BE25"/>
      <c r="BF25"/>
      <c r="BG25"/>
      <c r="BH25"/>
    </row>
    <row r="26" spans="1:60" x14ac:dyDescent="0.25">
      <c r="A26" s="5"/>
      <c r="B26" s="5"/>
      <c r="C26" s="5"/>
      <c r="D26" s="16"/>
      <c r="E26" s="61"/>
      <c r="F26" s="48"/>
      <c r="G26" s="48"/>
      <c r="H26" s="48"/>
      <c r="I26" s="48"/>
      <c r="J26" s="48"/>
      <c r="K26" s="48"/>
      <c r="L26" s="48"/>
      <c r="M26" s="48"/>
      <c r="N26" s="48"/>
      <c r="O26" s="57"/>
      <c r="P26" s="57"/>
      <c r="Q26" s="57"/>
      <c r="R26" s="57"/>
      <c r="S26" s="57"/>
      <c r="T26" s="57"/>
      <c r="U26" s="57"/>
      <c r="V26" s="57"/>
      <c r="W26" s="57"/>
      <c r="X26" s="5"/>
      <c r="Y26" s="5"/>
      <c r="Z26" s="5"/>
      <c r="AA26" s="5"/>
      <c r="AB26" s="5"/>
      <c r="AC26" s="5"/>
      <c r="AD26" s="5"/>
      <c r="AE26" s="5"/>
      <c r="AR26"/>
      <c r="AS26"/>
      <c r="AT26"/>
      <c r="AU26"/>
      <c r="AV26"/>
      <c r="AW26"/>
      <c r="AX26"/>
      <c r="AY26"/>
      <c r="AZ26"/>
      <c r="BA26"/>
      <c r="BB26"/>
      <c r="BC26"/>
      <c r="BD26"/>
      <c r="BE26"/>
      <c r="BF26"/>
      <c r="BG26"/>
      <c r="BH26"/>
    </row>
    <row r="27" spans="1:60" x14ac:dyDescent="0.25">
      <c r="B27" s="5"/>
      <c r="C27" s="5"/>
      <c r="D27" s="16"/>
      <c r="E27" s="61"/>
      <c r="F27" s="48"/>
      <c r="G27" s="48"/>
      <c r="H27" s="48"/>
      <c r="I27" s="48"/>
      <c r="J27" s="48"/>
      <c r="K27" s="48"/>
      <c r="L27" s="48"/>
      <c r="M27" s="48"/>
      <c r="N27" s="48"/>
      <c r="O27" s="57"/>
      <c r="P27" s="57"/>
      <c r="Q27" s="57"/>
      <c r="R27" s="57"/>
      <c r="S27" s="57"/>
      <c r="T27" s="57"/>
      <c r="U27" s="57"/>
      <c r="V27" s="57"/>
      <c r="W27" s="57"/>
      <c r="X27" s="5"/>
      <c r="Y27" s="5"/>
      <c r="Z27" s="5"/>
      <c r="AA27" s="5"/>
      <c r="AB27" s="5"/>
      <c r="AC27" s="5"/>
      <c r="AD27" s="5"/>
      <c r="AE27" s="5"/>
      <c r="AR27"/>
      <c r="AS27"/>
      <c r="AT27"/>
      <c r="AU27"/>
      <c r="AV27"/>
      <c r="AW27"/>
      <c r="AX27"/>
      <c r="AY27"/>
      <c r="AZ27"/>
      <c r="BA27"/>
      <c r="BB27"/>
      <c r="BC27"/>
      <c r="BD27"/>
      <c r="BE27"/>
      <c r="BF27"/>
      <c r="BG27"/>
      <c r="BH27"/>
    </row>
    <row r="28" spans="1:60" x14ac:dyDescent="0.25">
      <c r="A28" s="5"/>
      <c r="B28" s="5"/>
      <c r="C28" s="5"/>
      <c r="D28" s="16"/>
      <c r="E28" s="61"/>
      <c r="F28" s="48"/>
      <c r="G28" s="48"/>
      <c r="H28" s="48"/>
      <c r="I28" s="48"/>
      <c r="J28" s="48"/>
      <c r="K28" s="48"/>
      <c r="L28" s="48"/>
      <c r="M28" s="48"/>
      <c r="N28" s="48"/>
      <c r="O28" s="57"/>
      <c r="P28" s="57"/>
      <c r="Q28" s="57"/>
      <c r="R28" s="57"/>
      <c r="S28" s="57"/>
      <c r="T28" s="57"/>
      <c r="U28" s="57"/>
      <c r="V28" s="57"/>
      <c r="W28" s="57"/>
      <c r="X28" s="5"/>
      <c r="Y28" s="5"/>
      <c r="Z28" s="5"/>
      <c r="AA28" s="5"/>
      <c r="AB28" s="5"/>
      <c r="AC28" s="5"/>
      <c r="AD28" s="5"/>
      <c r="AE28" s="5"/>
      <c r="AR28"/>
      <c r="AS28"/>
      <c r="AT28"/>
      <c r="AU28"/>
      <c r="AV28"/>
      <c r="AW28"/>
      <c r="AX28"/>
      <c r="AY28"/>
      <c r="AZ28"/>
      <c r="BA28"/>
      <c r="BB28"/>
      <c r="BC28"/>
      <c r="BD28"/>
      <c r="BE28"/>
      <c r="BF28"/>
      <c r="BG28"/>
      <c r="BH28"/>
    </row>
    <row r="29" spans="1:60" x14ac:dyDescent="0.25">
      <c r="A29" s="5"/>
      <c r="B29" s="137"/>
      <c r="C29" s="5"/>
      <c r="D29" s="16"/>
      <c r="E29" s="61"/>
      <c r="F29" s="48"/>
      <c r="G29" s="48"/>
      <c r="H29" s="48"/>
      <c r="I29" s="48"/>
      <c r="J29" s="48"/>
      <c r="K29" s="48"/>
      <c r="L29" s="48"/>
      <c r="M29" s="48"/>
      <c r="N29" s="48"/>
      <c r="O29" s="57"/>
      <c r="P29" s="57"/>
      <c r="Q29" s="57"/>
      <c r="R29" s="57"/>
      <c r="S29" s="57"/>
      <c r="T29" s="57"/>
      <c r="U29" s="57"/>
      <c r="V29" s="57"/>
      <c r="W29" s="57"/>
      <c r="X29" s="5"/>
      <c r="Y29" s="5"/>
      <c r="Z29" s="5"/>
      <c r="AA29" s="5"/>
      <c r="AB29" s="5"/>
      <c r="AC29" s="5"/>
      <c r="AD29" s="5"/>
      <c r="AE29" s="5"/>
      <c r="AR29"/>
      <c r="AS29"/>
      <c r="AT29"/>
      <c r="AU29"/>
      <c r="AV29"/>
      <c r="AW29"/>
      <c r="AX29"/>
      <c r="AY29"/>
      <c r="AZ29"/>
      <c r="BA29"/>
      <c r="BB29"/>
      <c r="BC29"/>
      <c r="BD29"/>
      <c r="BE29"/>
      <c r="BF29"/>
      <c r="BG29"/>
      <c r="BH29"/>
    </row>
    <row r="30" spans="1:60" x14ac:dyDescent="0.25">
      <c r="A30" s="5"/>
      <c r="B30" s="5"/>
      <c r="C30" s="5"/>
      <c r="D30" s="16"/>
      <c r="E30" s="61"/>
      <c r="F30" s="48"/>
      <c r="G30" s="48"/>
      <c r="H30" s="48"/>
      <c r="I30" s="48"/>
      <c r="J30" s="48"/>
      <c r="K30" s="48"/>
      <c r="L30" s="48"/>
      <c r="M30" s="48"/>
      <c r="N30" s="48"/>
      <c r="O30" s="57"/>
      <c r="P30" s="57"/>
      <c r="Q30" s="57"/>
      <c r="R30" s="57"/>
      <c r="S30" s="57"/>
      <c r="T30" s="57"/>
      <c r="U30" s="57"/>
      <c r="V30" s="57"/>
      <c r="W30" s="57"/>
      <c r="X30" s="5"/>
      <c r="Y30" s="5"/>
      <c r="Z30" s="5"/>
      <c r="AA30" s="5"/>
      <c r="AB30" s="5"/>
      <c r="AC30" s="5"/>
      <c r="AD30" s="5"/>
      <c r="AE30" s="5"/>
      <c r="AR30"/>
      <c r="AS30"/>
      <c r="AT30"/>
      <c r="AU30"/>
      <c r="AV30"/>
      <c r="AW30"/>
      <c r="AX30"/>
      <c r="AY30"/>
      <c r="AZ30"/>
      <c r="BA30"/>
      <c r="BB30"/>
      <c r="BC30"/>
      <c r="BD30"/>
      <c r="BE30"/>
      <c r="BF30"/>
      <c r="BG30"/>
      <c r="BH30"/>
    </row>
    <row r="31" spans="1:60" x14ac:dyDescent="0.25">
      <c r="A31" s="5"/>
      <c r="B31" s="5"/>
      <c r="C31" s="5"/>
      <c r="D31" s="16"/>
      <c r="E31" s="61"/>
      <c r="F31" s="48"/>
      <c r="G31" s="48"/>
      <c r="H31" s="48"/>
      <c r="I31" s="48"/>
      <c r="J31" s="48"/>
      <c r="K31" s="48"/>
      <c r="L31" s="48"/>
      <c r="M31" s="48"/>
      <c r="N31" s="48"/>
      <c r="O31" s="57"/>
      <c r="P31" s="57"/>
      <c r="Q31" s="57"/>
      <c r="R31" s="57"/>
      <c r="S31" s="57"/>
      <c r="T31" s="57"/>
      <c r="U31" s="57"/>
      <c r="V31" s="57"/>
      <c r="W31" s="57"/>
      <c r="X31" s="5"/>
      <c r="Y31" s="5"/>
      <c r="Z31" s="5"/>
      <c r="AA31" s="5"/>
      <c r="AB31" s="5"/>
      <c r="AC31" s="5"/>
      <c r="AD31" s="5"/>
      <c r="AE31" s="5"/>
      <c r="AR31"/>
      <c r="AS31"/>
      <c r="AT31"/>
      <c r="AU31"/>
      <c r="AV31"/>
      <c r="AW31"/>
      <c r="AX31"/>
      <c r="AY31"/>
      <c r="AZ31"/>
      <c r="BA31"/>
      <c r="BB31"/>
      <c r="BC31"/>
      <c r="BD31"/>
      <c r="BE31"/>
      <c r="BF31"/>
      <c r="BG31"/>
      <c r="BH31"/>
    </row>
    <row r="32" spans="1:60" x14ac:dyDescent="0.25">
      <c r="A32" s="5"/>
      <c r="B32" s="5"/>
      <c r="C32" s="5"/>
      <c r="D32" s="16"/>
      <c r="E32" s="61"/>
      <c r="F32" s="48"/>
      <c r="G32" s="48"/>
      <c r="H32" s="48"/>
      <c r="I32" s="48"/>
      <c r="J32" s="48"/>
      <c r="K32" s="48"/>
      <c r="L32" s="48"/>
      <c r="M32" s="48"/>
      <c r="N32" s="48"/>
      <c r="O32" s="57"/>
      <c r="P32" s="57"/>
      <c r="Q32" s="57"/>
      <c r="R32" s="57"/>
      <c r="S32" s="57"/>
      <c r="T32" s="57"/>
      <c r="U32" s="57"/>
      <c r="V32" s="57"/>
      <c r="W32" s="57"/>
      <c r="X32" s="5"/>
      <c r="Y32" s="5"/>
      <c r="Z32" s="5"/>
      <c r="AA32" s="5"/>
      <c r="AB32" s="5"/>
      <c r="AC32" s="5"/>
      <c r="AD32" s="5"/>
      <c r="AE32" s="5"/>
      <c r="AR32"/>
      <c r="AS32"/>
      <c r="AT32"/>
      <c r="AU32"/>
      <c r="AV32"/>
      <c r="AW32"/>
      <c r="AX32"/>
      <c r="AY32"/>
      <c r="AZ32"/>
      <c r="BA32"/>
      <c r="BB32"/>
      <c r="BC32"/>
      <c r="BD32"/>
      <c r="BE32"/>
      <c r="BF32"/>
      <c r="BG32"/>
      <c r="BH32"/>
    </row>
    <row r="33" spans="1:60" x14ac:dyDescent="0.25">
      <c r="A33" s="5"/>
      <c r="B33" s="5"/>
      <c r="C33" s="5"/>
      <c r="D33" s="16"/>
      <c r="E33" s="61"/>
      <c r="F33" s="48"/>
      <c r="G33" s="48"/>
      <c r="H33" s="48"/>
      <c r="I33" s="48"/>
      <c r="J33" s="48"/>
      <c r="K33" s="48"/>
      <c r="L33" s="48"/>
      <c r="M33" s="48"/>
      <c r="N33" s="48"/>
      <c r="O33" s="57"/>
      <c r="P33" s="57"/>
      <c r="Q33" s="57"/>
      <c r="R33" s="57"/>
      <c r="S33" s="57"/>
      <c r="T33" s="57"/>
      <c r="U33" s="57"/>
      <c r="V33" s="57"/>
      <c r="W33" s="57"/>
      <c r="X33" s="5"/>
      <c r="Y33" s="5"/>
      <c r="Z33" s="5"/>
      <c r="AA33" s="5"/>
      <c r="AB33" s="5"/>
      <c r="AC33" s="5"/>
      <c r="AD33" s="5"/>
      <c r="AE33" s="5"/>
      <c r="AR33"/>
      <c r="AS33"/>
      <c r="AT33"/>
      <c r="AU33"/>
      <c r="AV33"/>
      <c r="AW33"/>
      <c r="AX33"/>
      <c r="AY33"/>
      <c r="AZ33"/>
      <c r="BA33"/>
      <c r="BB33"/>
      <c r="BC33"/>
      <c r="BD33"/>
      <c r="BE33"/>
      <c r="BF33"/>
      <c r="BG33"/>
      <c r="BH33"/>
    </row>
    <row r="34" spans="1:60" x14ac:dyDescent="0.25">
      <c r="A34" s="5"/>
      <c r="B34" s="5"/>
      <c r="C34" s="5"/>
      <c r="D34" s="16"/>
      <c r="E34" s="61"/>
      <c r="F34" s="48"/>
      <c r="G34" s="48"/>
      <c r="H34" s="48"/>
      <c r="I34" s="48"/>
      <c r="J34" s="48"/>
      <c r="K34" s="48"/>
      <c r="L34" s="48"/>
      <c r="M34" s="48"/>
      <c r="N34" s="48"/>
      <c r="O34" s="57"/>
      <c r="P34" s="57"/>
      <c r="Q34" s="57"/>
      <c r="R34" s="57"/>
      <c r="S34" s="57"/>
      <c r="T34" s="57"/>
      <c r="U34" s="57"/>
      <c r="V34" s="57"/>
      <c r="W34" s="57"/>
      <c r="X34" s="5"/>
      <c r="Y34" s="5"/>
      <c r="Z34" s="5"/>
      <c r="AA34" s="5"/>
      <c r="AB34" s="5"/>
      <c r="AC34" s="5"/>
      <c r="AD34" s="5"/>
      <c r="AE34" s="5"/>
      <c r="AR34"/>
      <c r="AS34"/>
      <c r="AT34"/>
      <c r="AU34"/>
      <c r="AV34"/>
      <c r="AW34"/>
      <c r="AX34"/>
      <c r="AY34"/>
      <c r="AZ34"/>
      <c r="BA34"/>
      <c r="BB34"/>
      <c r="BC34"/>
      <c r="BD34"/>
      <c r="BE34"/>
      <c r="BF34"/>
      <c r="BG34"/>
      <c r="BH34"/>
    </row>
    <row r="35" spans="1:60" x14ac:dyDescent="0.25">
      <c r="A35" s="5"/>
      <c r="B35" s="5"/>
      <c r="C35" s="5"/>
      <c r="D35" s="16"/>
      <c r="E35" s="61"/>
      <c r="F35" s="48"/>
      <c r="G35" s="48"/>
      <c r="H35" s="48"/>
      <c r="I35" s="48"/>
      <c r="J35" s="48"/>
      <c r="K35" s="48"/>
      <c r="L35" s="48"/>
      <c r="M35" s="48"/>
      <c r="N35" s="48"/>
      <c r="O35" s="57"/>
      <c r="P35" s="57"/>
      <c r="Q35" s="57"/>
      <c r="R35" s="57"/>
      <c r="S35" s="57"/>
      <c r="T35" s="57"/>
      <c r="U35" s="57"/>
      <c r="V35" s="57"/>
      <c r="W35" s="57"/>
      <c r="X35" s="5"/>
      <c r="Y35" s="5"/>
      <c r="Z35" s="5"/>
      <c r="AA35" s="5"/>
      <c r="AB35" s="5"/>
      <c r="AC35" s="5"/>
      <c r="AD35" s="5"/>
      <c r="AE35" s="5"/>
      <c r="AR35"/>
      <c r="AS35"/>
      <c r="AT35"/>
      <c r="AU35"/>
      <c r="AV35"/>
      <c r="AW35"/>
      <c r="AX35"/>
      <c r="AY35"/>
      <c r="AZ35"/>
      <c r="BA35"/>
      <c r="BB35"/>
      <c r="BC35"/>
      <c r="BD35"/>
      <c r="BE35"/>
      <c r="BF35"/>
      <c r="BG35"/>
      <c r="BH35"/>
    </row>
    <row r="36" spans="1:60" x14ac:dyDescent="0.25">
      <c r="A36" s="5"/>
      <c r="B36" s="5"/>
      <c r="C36" s="5"/>
      <c r="D36" s="16"/>
      <c r="E36" s="61"/>
      <c r="F36" s="48"/>
      <c r="G36" s="48"/>
      <c r="H36" s="48"/>
      <c r="I36" s="48"/>
      <c r="J36" s="48"/>
      <c r="K36" s="48"/>
      <c r="L36" s="48"/>
      <c r="M36" s="48"/>
      <c r="N36" s="48"/>
      <c r="O36" s="57"/>
      <c r="P36" s="57"/>
      <c r="Q36" s="57"/>
      <c r="R36" s="57"/>
      <c r="S36" s="57"/>
      <c r="T36" s="57"/>
      <c r="U36" s="57"/>
      <c r="V36" s="57"/>
      <c r="W36" s="57"/>
      <c r="X36" s="5"/>
      <c r="Y36" s="5"/>
      <c r="Z36" s="5"/>
      <c r="AA36" s="5"/>
      <c r="AB36" s="5"/>
      <c r="AC36" s="5"/>
      <c r="AD36" s="5"/>
      <c r="AE36" s="5"/>
      <c r="AR36"/>
      <c r="AS36"/>
      <c r="AT36"/>
      <c r="AU36"/>
      <c r="AV36"/>
      <c r="AW36"/>
      <c r="AX36"/>
      <c r="AY36"/>
      <c r="AZ36"/>
      <c r="BA36"/>
      <c r="BB36"/>
      <c r="BC36"/>
      <c r="BD36"/>
      <c r="BE36"/>
      <c r="BF36"/>
      <c r="BG36"/>
      <c r="BH36"/>
    </row>
    <row r="37" spans="1:60" x14ac:dyDescent="0.25">
      <c r="A37" s="5"/>
      <c r="B37" s="5"/>
      <c r="C37" s="5"/>
      <c r="D37" s="16"/>
      <c r="E37" s="16"/>
      <c r="O37" s="5"/>
      <c r="P37" s="5"/>
      <c r="Q37" s="5"/>
      <c r="R37" s="5"/>
      <c r="S37" s="5"/>
      <c r="T37" s="5"/>
      <c r="U37" s="5"/>
      <c r="V37" s="5"/>
      <c r="W37" s="5"/>
      <c r="X37" s="5"/>
      <c r="Y37" s="5"/>
      <c r="Z37" s="5"/>
      <c r="AA37" s="5"/>
      <c r="AB37" s="5"/>
      <c r="AC37" s="5"/>
      <c r="AD37" s="5"/>
      <c r="AE37" s="5"/>
      <c r="AR37"/>
      <c r="AS37"/>
      <c r="AT37"/>
      <c r="AU37"/>
      <c r="AV37"/>
      <c r="AW37"/>
      <c r="AX37"/>
      <c r="AY37"/>
      <c r="AZ37"/>
      <c r="BA37"/>
      <c r="BB37"/>
      <c r="BC37"/>
      <c r="BD37"/>
      <c r="BE37"/>
      <c r="BF37"/>
      <c r="BG37"/>
      <c r="BH37"/>
    </row>
    <row r="38" spans="1:60" x14ac:dyDescent="0.25">
      <c r="A38" s="5"/>
      <c r="B38" s="5"/>
      <c r="C38" s="5"/>
      <c r="D38" s="16"/>
      <c r="E38" s="16"/>
      <c r="O38" s="5"/>
      <c r="P38" s="5"/>
      <c r="Q38" s="5"/>
      <c r="R38" s="5"/>
      <c r="S38" s="5"/>
      <c r="T38" s="5"/>
      <c r="U38" s="5"/>
      <c r="V38" s="5"/>
      <c r="W38" s="5"/>
      <c r="X38" s="5"/>
      <c r="Y38" s="5"/>
      <c r="Z38" s="5"/>
      <c r="AA38" s="5"/>
      <c r="AB38" s="5"/>
      <c r="AC38" s="5"/>
      <c r="AD38" s="5"/>
      <c r="AE38" s="5"/>
      <c r="AR38"/>
      <c r="AS38"/>
      <c r="AT38"/>
      <c r="AU38"/>
      <c r="AV38"/>
      <c r="AW38"/>
      <c r="AX38"/>
      <c r="AY38"/>
      <c r="AZ38"/>
      <c r="BA38"/>
      <c r="BB38"/>
      <c r="BC38"/>
      <c r="BD38"/>
      <c r="BE38"/>
      <c r="BF38"/>
      <c r="BG38"/>
      <c r="BH38"/>
    </row>
    <row r="39" spans="1:60" x14ac:dyDescent="0.25">
      <c r="A39" s="5"/>
      <c r="B39" s="5"/>
      <c r="C39" s="5"/>
      <c r="D39" s="5"/>
      <c r="E39" s="5"/>
      <c r="O39" s="5"/>
      <c r="P39" s="5"/>
      <c r="Q39" s="5"/>
      <c r="R39" s="5"/>
      <c r="S39" s="5"/>
      <c r="T39" s="5"/>
      <c r="U39" s="5"/>
      <c r="V39" s="5"/>
      <c r="W39" s="5"/>
      <c r="X39" s="5"/>
      <c r="Y39" s="5"/>
      <c r="Z39" s="5"/>
      <c r="AA39" s="5"/>
      <c r="AB39" s="5"/>
      <c r="AC39" s="5"/>
      <c r="AD39" s="5"/>
      <c r="AE39" s="5"/>
      <c r="AR39"/>
      <c r="AS39"/>
      <c r="AT39"/>
      <c r="AU39"/>
      <c r="AV39"/>
      <c r="AW39"/>
      <c r="AX39"/>
      <c r="AY39"/>
      <c r="AZ39"/>
      <c r="BA39"/>
      <c r="BB39"/>
      <c r="BC39"/>
      <c r="BD39"/>
      <c r="BE39"/>
      <c r="BF39"/>
      <c r="BG39"/>
      <c r="BH39"/>
    </row>
    <row r="40" spans="1:60" x14ac:dyDescent="0.25">
      <c r="A40" s="5"/>
      <c r="B40" s="5"/>
      <c r="C40" s="5"/>
      <c r="D40" s="5"/>
      <c r="E40" s="5"/>
      <c r="O40" s="5"/>
      <c r="P40" s="5"/>
      <c r="Q40" s="5"/>
      <c r="R40" s="5"/>
      <c r="S40" s="5"/>
      <c r="T40" s="5"/>
      <c r="U40" s="5"/>
      <c r="V40" s="5"/>
      <c r="W40" s="5"/>
      <c r="X40" s="5"/>
      <c r="Y40" s="5"/>
      <c r="Z40" s="5"/>
      <c r="AA40" s="5"/>
      <c r="AB40" s="5"/>
      <c r="AC40" s="5"/>
      <c r="AD40" s="5"/>
      <c r="AE40" s="5"/>
      <c r="AR40"/>
      <c r="AS40"/>
      <c r="AT40"/>
      <c r="AU40"/>
      <c r="AV40"/>
      <c r="AW40"/>
      <c r="AX40"/>
      <c r="AY40"/>
      <c r="AZ40"/>
      <c r="BA40"/>
      <c r="BB40"/>
      <c r="BC40"/>
      <c r="BD40"/>
      <c r="BE40"/>
      <c r="BF40"/>
      <c r="BG40"/>
      <c r="BH40"/>
    </row>
    <row r="41" spans="1:60" s="5" customFormat="1" x14ac:dyDescent="0.25">
      <c r="F41" s="15"/>
      <c r="G41" s="15"/>
      <c r="H41" s="15"/>
      <c r="I41" s="15"/>
      <c r="J41" s="15"/>
      <c r="K41" s="15"/>
      <c r="L41" s="15"/>
      <c r="M41" s="15"/>
      <c r="N41" s="15"/>
    </row>
    <row r="42" spans="1:60" s="5" customFormat="1" x14ac:dyDescent="0.25">
      <c r="F42" s="15"/>
      <c r="G42" s="15"/>
      <c r="H42" s="15"/>
      <c r="I42" s="15"/>
      <c r="J42" s="15"/>
      <c r="K42" s="15"/>
      <c r="L42" s="15"/>
      <c r="M42" s="15"/>
      <c r="N42" s="15"/>
    </row>
    <row r="43" spans="1:60" s="5" customFormat="1" x14ac:dyDescent="0.25">
      <c r="F43" s="15"/>
      <c r="G43" s="15"/>
      <c r="H43" s="15"/>
      <c r="I43" s="15"/>
      <c r="J43" s="15"/>
      <c r="K43" s="15"/>
      <c r="L43" s="15"/>
      <c r="M43" s="15"/>
      <c r="N43" s="15"/>
    </row>
    <row r="44" spans="1:60" s="5" customFormat="1" x14ac:dyDescent="0.25">
      <c r="F44" s="15"/>
      <c r="G44" s="15"/>
      <c r="H44" s="15"/>
      <c r="I44" s="15"/>
      <c r="J44" s="15"/>
      <c r="K44" s="15"/>
      <c r="L44" s="15"/>
      <c r="M44" s="15"/>
      <c r="N44" s="15"/>
    </row>
    <row r="45" spans="1:60" s="5" customFormat="1" x14ac:dyDescent="0.25">
      <c r="F45" s="15"/>
      <c r="G45" s="15"/>
      <c r="H45" s="15"/>
      <c r="I45" s="15"/>
      <c r="J45" s="15"/>
      <c r="K45" s="15"/>
      <c r="L45" s="15"/>
      <c r="M45" s="15"/>
      <c r="N45" s="15"/>
    </row>
    <row r="46" spans="1:60" s="5" customFormat="1" x14ac:dyDescent="0.25">
      <c r="F46" s="15"/>
      <c r="G46" s="15"/>
      <c r="H46" s="15"/>
      <c r="I46" s="15"/>
      <c r="J46" s="15"/>
      <c r="K46" s="15"/>
      <c r="L46" s="15"/>
      <c r="M46" s="15"/>
      <c r="N46" s="15"/>
    </row>
    <row r="47" spans="1:60" s="5" customFormat="1" x14ac:dyDescent="0.25">
      <c r="F47" s="15"/>
      <c r="G47" s="15"/>
      <c r="H47" s="15"/>
      <c r="I47" s="15"/>
      <c r="J47" s="15"/>
      <c r="K47" s="15"/>
      <c r="L47" s="15"/>
      <c r="M47" s="15"/>
      <c r="N47" s="15"/>
    </row>
    <row r="48" spans="1:60" s="5" customFormat="1" x14ac:dyDescent="0.25">
      <c r="F48" s="15"/>
      <c r="G48" s="15"/>
      <c r="H48" s="15"/>
      <c r="I48" s="15"/>
      <c r="J48" s="15"/>
      <c r="K48" s="15"/>
      <c r="L48" s="15"/>
      <c r="M48" s="15"/>
      <c r="N48" s="15"/>
    </row>
    <row r="49" spans="6:14" s="5" customFormat="1" x14ac:dyDescent="0.25">
      <c r="F49" s="15"/>
      <c r="G49" s="15"/>
      <c r="H49" s="15"/>
      <c r="I49" s="15"/>
      <c r="J49" s="15"/>
      <c r="K49" s="15"/>
      <c r="L49" s="15"/>
      <c r="M49" s="15"/>
      <c r="N49" s="15"/>
    </row>
    <row r="50" spans="6:14" s="5" customFormat="1" x14ac:dyDescent="0.25">
      <c r="F50" s="15"/>
      <c r="G50" s="15"/>
      <c r="H50" s="15"/>
      <c r="I50" s="15"/>
      <c r="J50" s="15"/>
      <c r="K50" s="15"/>
      <c r="L50" s="15"/>
      <c r="M50" s="15"/>
      <c r="N50" s="15"/>
    </row>
    <row r="51" spans="6:14" s="5" customFormat="1" x14ac:dyDescent="0.25">
      <c r="F51" s="15"/>
      <c r="G51" s="15"/>
      <c r="H51" s="15"/>
      <c r="I51" s="15"/>
      <c r="J51" s="15"/>
      <c r="K51" s="15"/>
      <c r="L51" s="15"/>
      <c r="M51" s="15"/>
      <c r="N51" s="15"/>
    </row>
    <row r="52" spans="6:14" s="5" customFormat="1" x14ac:dyDescent="0.25">
      <c r="F52" s="15"/>
      <c r="G52" s="15"/>
      <c r="H52" s="15"/>
      <c r="I52" s="15"/>
      <c r="J52" s="15"/>
      <c r="K52" s="15"/>
      <c r="L52" s="15"/>
      <c r="M52" s="15"/>
      <c r="N52" s="15"/>
    </row>
    <row r="53" spans="6:14" s="5" customFormat="1" x14ac:dyDescent="0.25">
      <c r="F53" s="15"/>
      <c r="G53" s="15"/>
      <c r="H53" s="15"/>
      <c r="I53" s="15"/>
      <c r="J53" s="15"/>
      <c r="K53" s="15"/>
      <c r="L53" s="15"/>
      <c r="M53" s="15"/>
      <c r="N53" s="15"/>
    </row>
    <row r="54" spans="6:14" s="5" customFormat="1" x14ac:dyDescent="0.25">
      <c r="F54" s="15"/>
      <c r="G54" s="15"/>
      <c r="H54" s="15"/>
      <c r="I54" s="15"/>
      <c r="J54" s="15"/>
      <c r="K54" s="15"/>
      <c r="L54" s="15"/>
      <c r="M54" s="15"/>
      <c r="N54" s="15"/>
    </row>
    <row r="55" spans="6:14" s="5" customFormat="1" x14ac:dyDescent="0.25">
      <c r="F55" s="15"/>
      <c r="G55" s="15"/>
      <c r="H55" s="15"/>
      <c r="I55" s="15"/>
      <c r="J55" s="15"/>
      <c r="K55" s="15"/>
      <c r="L55" s="15"/>
      <c r="M55" s="15"/>
      <c r="N55" s="15"/>
    </row>
    <row r="56" spans="6:14" s="5" customFormat="1" x14ac:dyDescent="0.25">
      <c r="F56" s="15"/>
      <c r="G56" s="15"/>
      <c r="H56" s="15"/>
      <c r="I56" s="15"/>
      <c r="J56" s="15"/>
      <c r="K56" s="15"/>
      <c r="L56" s="15"/>
      <c r="M56" s="15"/>
      <c r="N56" s="15"/>
    </row>
    <row r="57" spans="6:14" s="5" customFormat="1" x14ac:dyDescent="0.25">
      <c r="F57" s="15"/>
      <c r="G57" s="15"/>
      <c r="H57" s="15"/>
      <c r="I57" s="15"/>
      <c r="J57" s="15"/>
      <c r="K57" s="15"/>
      <c r="L57" s="15"/>
      <c r="M57" s="15"/>
      <c r="N57" s="15"/>
    </row>
    <row r="58" spans="6:14" s="5" customFormat="1" x14ac:dyDescent="0.25">
      <c r="F58" s="15"/>
      <c r="G58" s="15"/>
      <c r="H58" s="15"/>
      <c r="I58" s="15"/>
      <c r="J58" s="15"/>
      <c r="K58" s="15"/>
      <c r="L58" s="15"/>
      <c r="M58" s="15"/>
      <c r="N58" s="15"/>
    </row>
    <row r="59" spans="6:14" s="5" customFormat="1" x14ac:dyDescent="0.25">
      <c r="F59" s="15"/>
      <c r="G59" s="15"/>
      <c r="H59" s="15"/>
      <c r="I59" s="15"/>
      <c r="J59" s="15"/>
      <c r="K59" s="15"/>
      <c r="L59" s="15"/>
      <c r="M59" s="15"/>
      <c r="N59" s="15"/>
    </row>
    <row r="60" spans="6:14" s="5" customFormat="1" x14ac:dyDescent="0.25">
      <c r="F60" s="15"/>
      <c r="G60" s="15"/>
      <c r="H60" s="15"/>
      <c r="I60" s="15"/>
      <c r="J60" s="15"/>
      <c r="K60" s="15"/>
      <c r="L60" s="15"/>
      <c r="M60" s="15"/>
      <c r="N60" s="15"/>
    </row>
    <row r="61" spans="6:14" s="5" customFormat="1" x14ac:dyDescent="0.25">
      <c r="F61" s="15"/>
      <c r="G61" s="15"/>
      <c r="H61" s="15"/>
      <c r="I61" s="15"/>
      <c r="J61" s="15"/>
      <c r="K61" s="15"/>
      <c r="L61" s="15"/>
      <c r="M61" s="15"/>
      <c r="N61" s="15"/>
    </row>
    <row r="62" spans="6:14" s="5" customFormat="1" x14ac:dyDescent="0.25">
      <c r="F62" s="15"/>
      <c r="G62" s="15"/>
      <c r="H62" s="15"/>
      <c r="I62" s="15"/>
      <c r="J62" s="15"/>
      <c r="K62" s="15"/>
      <c r="L62" s="15"/>
      <c r="M62" s="15"/>
      <c r="N62" s="15"/>
    </row>
    <row r="63" spans="6:14" s="5" customFormat="1" x14ac:dyDescent="0.25">
      <c r="F63" s="15"/>
      <c r="G63" s="15"/>
      <c r="H63" s="15"/>
      <c r="I63" s="15"/>
      <c r="J63" s="15"/>
      <c r="K63" s="15"/>
      <c r="L63" s="15"/>
      <c r="M63" s="15"/>
      <c r="N63" s="15"/>
    </row>
    <row r="64" spans="6:14" s="5" customFormat="1" x14ac:dyDescent="0.25">
      <c r="F64" s="15"/>
      <c r="G64" s="15"/>
      <c r="H64" s="15"/>
      <c r="I64" s="15"/>
      <c r="J64" s="15"/>
      <c r="K64" s="15"/>
      <c r="L64" s="15"/>
      <c r="M64" s="15"/>
      <c r="N64" s="15"/>
    </row>
    <row r="65" spans="1:60" s="5" customFormat="1" x14ac:dyDescent="0.25">
      <c r="F65" s="15"/>
      <c r="G65" s="15"/>
      <c r="H65" s="15"/>
      <c r="I65" s="15"/>
      <c r="J65" s="15"/>
      <c r="K65" s="15"/>
      <c r="L65" s="15"/>
      <c r="M65" s="15"/>
      <c r="N65" s="15"/>
    </row>
    <row r="66" spans="1:60" s="5" customFormat="1" x14ac:dyDescent="0.25">
      <c r="F66" s="15"/>
      <c r="G66" s="15"/>
      <c r="H66" s="15"/>
      <c r="I66" s="15"/>
      <c r="J66" s="15"/>
      <c r="K66" s="15"/>
      <c r="L66" s="15"/>
      <c r="M66" s="15"/>
      <c r="N66" s="15"/>
    </row>
    <row r="67" spans="1:60" s="5" customFormat="1" x14ac:dyDescent="0.25">
      <c r="F67" s="15"/>
      <c r="G67" s="15"/>
      <c r="H67" s="15"/>
      <c r="I67" s="15"/>
      <c r="J67" s="15"/>
      <c r="K67" s="15"/>
      <c r="L67" s="15"/>
      <c r="M67" s="15"/>
      <c r="N67" s="15"/>
    </row>
    <row r="68" spans="1:60" s="5" customFormat="1" x14ac:dyDescent="0.25">
      <c r="F68" s="15"/>
      <c r="G68" s="15"/>
      <c r="H68" s="15"/>
      <c r="I68" s="15"/>
      <c r="J68" s="15"/>
      <c r="K68" s="15"/>
      <c r="L68" s="15"/>
      <c r="M68" s="15"/>
      <c r="N68" s="15"/>
    </row>
    <row r="69" spans="1:60" x14ac:dyDescent="0.25">
      <c r="A69" s="5"/>
      <c r="B69" s="5"/>
      <c r="C69" s="5"/>
      <c r="D69" s="5"/>
      <c r="E69" s="5"/>
      <c r="O69" s="5"/>
      <c r="P69" s="5"/>
      <c r="Q69" s="5"/>
      <c r="R69" s="5"/>
      <c r="S69" s="5"/>
      <c r="T69" s="5"/>
      <c r="U69" s="5"/>
      <c r="V69" s="5"/>
      <c r="W69" s="5"/>
      <c r="X69" s="5"/>
      <c r="Y69" s="5"/>
      <c r="Z69" s="5"/>
      <c r="AA69" s="5"/>
      <c r="AB69" s="5"/>
      <c r="AC69" s="5"/>
      <c r="AD69" s="5"/>
      <c r="AE69" s="5"/>
      <c r="AR69"/>
      <c r="AS69"/>
      <c r="AT69"/>
      <c r="AU69"/>
      <c r="AV69"/>
      <c r="AW69"/>
      <c r="AX69"/>
      <c r="AY69"/>
      <c r="AZ69"/>
      <c r="BA69"/>
      <c r="BB69"/>
      <c r="BC69"/>
      <c r="BD69"/>
      <c r="BE69"/>
      <c r="BF69"/>
      <c r="BG69"/>
      <c r="BH69"/>
    </row>
    <row r="70" spans="1:60" x14ac:dyDescent="0.25">
      <c r="A70" s="5"/>
      <c r="B70" s="5"/>
      <c r="C70" s="5"/>
      <c r="D70" s="5"/>
      <c r="E70" s="5"/>
      <c r="O70" s="5"/>
      <c r="P70" s="5"/>
      <c r="Q70" s="5"/>
      <c r="R70" s="5"/>
      <c r="S70" s="5"/>
      <c r="T70" s="5"/>
      <c r="U70" s="5"/>
      <c r="V70" s="5"/>
      <c r="W70" s="5"/>
      <c r="X70" s="5"/>
      <c r="Y70" s="5"/>
      <c r="Z70" s="5"/>
      <c r="AA70" s="5"/>
      <c r="AB70" s="5"/>
      <c r="AC70" s="5"/>
      <c r="AD70" s="5"/>
      <c r="AE70" s="5"/>
      <c r="AR70"/>
      <c r="AS70"/>
      <c r="AT70"/>
      <c r="AU70"/>
      <c r="AV70"/>
      <c r="AW70"/>
      <c r="AX70"/>
      <c r="AY70"/>
      <c r="AZ70"/>
      <c r="BA70"/>
      <c r="BB70"/>
      <c r="BC70"/>
      <c r="BD70"/>
      <c r="BE70"/>
      <c r="BF70"/>
      <c r="BG70"/>
      <c r="BH70"/>
    </row>
    <row r="71" spans="1:60" x14ac:dyDescent="0.25">
      <c r="A71" s="5"/>
      <c r="B71" s="5"/>
      <c r="C71" s="5"/>
      <c r="D71" s="5"/>
      <c r="E71" s="5"/>
      <c r="O71" s="5"/>
      <c r="P71" s="5"/>
      <c r="Q71" s="5"/>
      <c r="R71" s="5"/>
      <c r="S71" s="5"/>
      <c r="T71" s="5"/>
      <c r="U71" s="5"/>
      <c r="V71" s="5"/>
      <c r="W71" s="5"/>
      <c r="X71" s="5"/>
      <c r="Y71" s="5"/>
      <c r="Z71" s="5"/>
      <c r="AA71" s="5"/>
      <c r="AB71" s="5"/>
      <c r="AC71" s="5"/>
      <c r="AD71" s="5"/>
      <c r="AE71" s="5"/>
      <c r="AR71"/>
      <c r="AS71"/>
      <c r="AT71"/>
      <c r="AU71"/>
      <c r="AV71"/>
      <c r="AW71"/>
      <c r="AX71"/>
      <c r="AY71"/>
      <c r="AZ71"/>
      <c r="BA71"/>
      <c r="BB71"/>
      <c r="BC71"/>
      <c r="BD71"/>
      <c r="BE71"/>
      <c r="BF71"/>
      <c r="BG71"/>
      <c r="BH71"/>
    </row>
  </sheetData>
  <sheetProtection algorithmName="SHA-512" hashValue="/7AXQMQsUgsaDjK2IaqH+FpPdlFKTbufK4uJJHfqVyGLpVLYu9JUBp9cd8Kon4qiFYJRzt3j7ILPllkPNfl7VA==" saltValue="5bddAbbUZDUwKgCA0xhKsQ==" spinCount="100000" sheet="1" objects="1" scenarios="1"/>
  <mergeCells count="1">
    <mergeCell ref="A1:B1"/>
  </mergeCells>
  <printOptions horizontalCentered="1"/>
  <pageMargins left="0.39370078740157483" right="0.39370078740157483" top="0.78740157480314965" bottom="0.39370078740157483" header="0.39370078740157483" footer="0.39370078740157483"/>
  <pageSetup paperSize="9" pageOrder="overThenDown" orientation="portrait" verticalDpi="1200" r:id="rId1"/>
  <headerFooter>
    <oddHeader>&amp;C&amp;"-,Lihavoitu"&amp;14EVALUATION AFTER</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'other impacts'!$C$4:$C$5</xm:f>
          </x14:formula1>
          <xm:sqref>B19:B20 B9:B11 B14:B16 B4:B6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257"/>
  <sheetViews>
    <sheetView tabSelected="1" zoomScaleNormal="100" zoomScaleSheetLayoutView="85" zoomScalePageLayoutView="80" workbookViewId="0">
      <selection activeCell="R30" sqref="R30"/>
    </sheetView>
  </sheetViews>
  <sheetFormatPr defaultRowHeight="15" x14ac:dyDescent="0.25"/>
  <cols>
    <col min="1" max="1" width="2.5703125" customWidth="1"/>
    <col min="2" max="2" width="26.85546875" style="32" customWidth="1"/>
    <col min="3" max="3" width="30.7109375" customWidth="1"/>
    <col min="4" max="4" width="25.85546875" bestFit="1" customWidth="1"/>
    <col min="5" max="5" width="21.140625" bestFit="1" customWidth="1"/>
    <col min="6" max="6" width="10.28515625" bestFit="1" customWidth="1"/>
    <col min="7" max="7" width="3.28515625" style="5" customWidth="1"/>
    <col min="9" max="9" width="30.5703125" customWidth="1"/>
    <col min="10" max="10" width="21.28515625" customWidth="1"/>
    <col min="11" max="11" width="12.7109375" customWidth="1"/>
    <col min="13" max="13" width="4.42578125" style="19" customWidth="1"/>
    <col min="14" max="15" width="9.140625" style="19"/>
    <col min="16" max="16" width="14.7109375" style="15" customWidth="1"/>
    <col min="17" max="17" width="11.7109375" style="15" customWidth="1"/>
    <col min="18" max="19" width="9.140625" style="15"/>
    <col min="20" max="20" width="9.140625" style="6"/>
    <col min="21" max="21" width="8.5703125" style="6" customWidth="1"/>
    <col min="22" max="29" width="9.140625" style="6"/>
    <col min="30" max="30" width="32.7109375" style="6" bestFit="1" customWidth="1"/>
    <col min="31" max="34" width="9.140625" style="6"/>
    <col min="35" max="35" width="31.85546875" style="6" bestFit="1" customWidth="1"/>
    <col min="36" max="36" width="38.7109375" style="6" bestFit="1" customWidth="1"/>
    <col min="37" max="48" width="9.140625" style="6"/>
    <col min="49" max="59" width="9.140625" style="5"/>
  </cols>
  <sheetData>
    <row r="1" spans="1:36" ht="21" x14ac:dyDescent="0.35">
      <c r="A1" s="142" t="s">
        <v>50</v>
      </c>
      <c r="B1" s="142"/>
      <c r="C1" s="142"/>
      <c r="D1" s="142"/>
      <c r="E1" s="142"/>
      <c r="F1" s="65"/>
      <c r="G1" s="129"/>
      <c r="H1" s="144" t="str">
        <f>"Project Summary"&amp;": "&amp;C3</f>
        <v>Project Summary: Pilot project 1</v>
      </c>
      <c r="I1" s="144"/>
      <c r="J1" s="144"/>
      <c r="K1" s="144"/>
      <c r="L1" s="144"/>
      <c r="M1" s="131"/>
      <c r="N1" s="66"/>
      <c r="O1" s="66"/>
      <c r="P1" s="115"/>
      <c r="Q1" s="115"/>
      <c r="R1" s="115"/>
      <c r="S1" s="48"/>
      <c r="T1" s="62"/>
      <c r="U1" s="62"/>
      <c r="V1" s="62"/>
      <c r="W1" s="62"/>
      <c r="X1" s="62"/>
      <c r="Y1" s="62"/>
      <c r="Z1" s="62"/>
      <c r="AA1" s="62"/>
      <c r="AB1" s="62"/>
    </row>
    <row r="2" spans="1:36" ht="15.75" customHeight="1" x14ac:dyDescent="0.25">
      <c r="A2" s="143" t="s">
        <v>51</v>
      </c>
      <c r="B2" s="143"/>
      <c r="C2" s="143"/>
      <c r="D2" s="143"/>
      <c r="E2" s="143"/>
      <c r="F2" s="143"/>
      <c r="G2" s="129"/>
      <c r="H2" s="53"/>
      <c r="I2" s="53"/>
      <c r="J2" s="53"/>
      <c r="K2" s="53"/>
      <c r="L2" s="53"/>
      <c r="M2" s="132"/>
      <c r="N2" s="51"/>
      <c r="O2" s="51"/>
      <c r="P2" s="48"/>
      <c r="Q2" s="48"/>
      <c r="R2" s="48"/>
      <c r="S2" s="48"/>
      <c r="T2" s="62"/>
      <c r="U2" s="62"/>
      <c r="V2" s="62"/>
      <c r="W2" s="62"/>
      <c r="X2" s="62"/>
      <c r="Y2" s="62"/>
      <c r="Z2" s="62"/>
      <c r="AA2" s="62"/>
      <c r="AB2" s="62"/>
    </row>
    <row r="3" spans="1:36" x14ac:dyDescent="0.25">
      <c r="A3" s="130"/>
      <c r="B3" s="68" t="s">
        <v>52</v>
      </c>
      <c r="C3" s="117" t="s">
        <v>194</v>
      </c>
      <c r="D3" s="69"/>
      <c r="E3" s="69"/>
      <c r="F3" s="57"/>
      <c r="G3" s="129"/>
      <c r="H3" s="53"/>
      <c r="I3" s="53"/>
      <c r="J3" s="53"/>
      <c r="K3" s="53"/>
      <c r="L3" s="53"/>
      <c r="M3" s="132"/>
      <c r="N3" s="51"/>
      <c r="O3" s="51"/>
      <c r="P3" s="48"/>
      <c r="Q3" s="48"/>
      <c r="R3" s="48"/>
      <c r="S3" s="48"/>
      <c r="T3" s="62"/>
      <c r="U3" s="62"/>
      <c r="V3" s="62"/>
      <c r="W3" s="62"/>
      <c r="X3" s="62"/>
      <c r="Y3" s="62"/>
      <c r="Z3" s="62"/>
      <c r="AA3" s="62"/>
      <c r="AB3" s="62"/>
    </row>
    <row r="4" spans="1:36" x14ac:dyDescent="0.25">
      <c r="A4" s="130"/>
      <c r="B4" s="68" t="s">
        <v>53</v>
      </c>
      <c r="C4" s="117" t="s">
        <v>54</v>
      </c>
      <c r="D4" s="70"/>
      <c r="E4" s="57"/>
      <c r="F4" s="57"/>
      <c r="G4" s="129"/>
      <c r="H4" s="53"/>
      <c r="I4" s="53"/>
      <c r="J4" s="53"/>
      <c r="K4" s="53"/>
      <c r="L4" s="53"/>
      <c r="M4" s="132"/>
      <c r="N4" s="51"/>
      <c r="O4" s="51"/>
      <c r="P4" s="48"/>
      <c r="Q4" s="48"/>
      <c r="R4" s="48"/>
      <c r="S4" s="48"/>
      <c r="T4" s="62"/>
      <c r="U4" s="62"/>
      <c r="V4" s="62"/>
      <c r="W4" s="62"/>
      <c r="X4" s="62"/>
      <c r="Y4" s="62"/>
      <c r="Z4" s="62"/>
      <c r="AA4" s="62"/>
      <c r="AB4" s="62"/>
    </row>
    <row r="5" spans="1:36" x14ac:dyDescent="0.25">
      <c r="A5" s="130"/>
      <c r="B5" s="71" t="s">
        <v>55</v>
      </c>
      <c r="C5" s="118">
        <v>5000</v>
      </c>
      <c r="D5" s="114" t="s">
        <v>56</v>
      </c>
      <c r="E5" s="73"/>
      <c r="F5" s="57"/>
      <c r="G5" s="129"/>
      <c r="H5" s="53"/>
      <c r="I5" s="53"/>
      <c r="J5" s="53"/>
      <c r="K5" s="53"/>
      <c r="L5" s="53"/>
      <c r="M5" s="132"/>
      <c r="N5" s="51"/>
      <c r="O5" s="51"/>
      <c r="P5" s="48"/>
      <c r="Q5" s="48"/>
      <c r="R5" s="48"/>
      <c r="S5" s="48"/>
      <c r="T5" s="62"/>
      <c r="U5" s="62"/>
      <c r="V5" s="62"/>
      <c r="W5" s="62"/>
      <c r="X5" s="62"/>
      <c r="Y5" s="62"/>
      <c r="Z5" s="62"/>
      <c r="AA5" s="62"/>
      <c r="AB5" s="62"/>
    </row>
    <row r="6" spans="1:36" ht="60" x14ac:dyDescent="0.25">
      <c r="A6" s="130"/>
      <c r="B6" s="68" t="s">
        <v>57</v>
      </c>
      <c r="C6" s="119">
        <f>365*10</f>
        <v>3650</v>
      </c>
      <c r="D6" s="114" t="s">
        <v>58</v>
      </c>
      <c r="E6" s="57"/>
      <c r="F6" s="57"/>
      <c r="G6" s="129"/>
      <c r="H6" s="53"/>
      <c r="I6" s="53"/>
      <c r="J6" s="53"/>
      <c r="K6" s="53"/>
      <c r="L6" s="53"/>
      <c r="M6" s="132"/>
      <c r="N6" s="51"/>
      <c r="O6" s="51"/>
      <c r="P6" s="48"/>
      <c r="Q6" s="48"/>
      <c r="R6" s="48"/>
      <c r="S6" s="48"/>
      <c r="T6" s="62"/>
      <c r="U6" s="62"/>
      <c r="V6" s="62"/>
      <c r="W6" s="62"/>
      <c r="X6" s="62"/>
      <c r="Y6" s="62"/>
      <c r="Z6" s="62"/>
      <c r="AA6" s="62"/>
      <c r="AB6" s="62"/>
      <c r="AE6" s="22" t="s">
        <v>59</v>
      </c>
      <c r="AF6" s="22" t="s">
        <v>60</v>
      </c>
    </row>
    <row r="7" spans="1:36" x14ac:dyDescent="0.25">
      <c r="A7" s="130"/>
      <c r="B7" s="74"/>
      <c r="C7" s="75"/>
      <c r="D7" s="57"/>
      <c r="E7" s="57"/>
      <c r="F7" s="57"/>
      <c r="G7" s="129"/>
      <c r="H7" s="53"/>
      <c r="I7" s="53"/>
      <c r="J7" s="53"/>
      <c r="K7" s="53"/>
      <c r="L7" s="53"/>
      <c r="M7" s="132"/>
      <c r="N7" s="51"/>
      <c r="O7" s="51"/>
      <c r="P7" s="48"/>
      <c r="Q7" s="48"/>
      <c r="R7" s="48"/>
      <c r="S7" s="48"/>
      <c r="T7" s="62"/>
      <c r="U7" s="62"/>
      <c r="V7" s="62"/>
      <c r="W7" s="62"/>
      <c r="X7" s="62"/>
      <c r="Y7" s="62"/>
      <c r="Z7" s="62"/>
      <c r="AA7" s="62"/>
      <c r="AB7" s="62"/>
      <c r="AD7" s="6" t="s">
        <v>61</v>
      </c>
      <c r="AE7" s="6">
        <f>SUMIF(C18:C21,AD7,D18:D21)</f>
        <v>10</v>
      </c>
      <c r="AF7" s="6">
        <f>SUMIF(C37:C40,AD7,D37:D40)</f>
        <v>0</v>
      </c>
    </row>
    <row r="8" spans="1:36" x14ac:dyDescent="0.25">
      <c r="A8" s="130"/>
      <c r="B8" s="71"/>
      <c r="C8" s="76" t="s">
        <v>62</v>
      </c>
      <c r="D8" s="77" t="s">
        <v>63</v>
      </c>
      <c r="E8" s="57"/>
      <c r="F8" s="57"/>
      <c r="G8" s="129"/>
      <c r="H8" s="53"/>
      <c r="I8" s="53"/>
      <c r="J8" s="53"/>
      <c r="K8" s="53"/>
      <c r="L8" s="53"/>
      <c r="M8" s="132"/>
      <c r="N8" s="51"/>
      <c r="O8" s="51"/>
      <c r="P8" s="48"/>
      <c r="Q8" s="48"/>
      <c r="R8" s="48"/>
      <c r="S8" s="48"/>
      <c r="T8" s="62"/>
      <c r="U8" s="62"/>
      <c r="V8" s="62"/>
      <c r="W8" s="62"/>
      <c r="X8" s="62"/>
      <c r="Y8" s="62"/>
      <c r="Z8" s="62"/>
      <c r="AA8" s="62"/>
      <c r="AB8" s="62"/>
      <c r="AD8" s="6" t="s">
        <v>64</v>
      </c>
      <c r="AE8" s="6">
        <f>SUMIF(C18:C21,AD8,D18:D21)</f>
        <v>0</v>
      </c>
      <c r="AF8" s="6">
        <f>SUMIF(C37:C40,AD8,D37:D40)</f>
        <v>30</v>
      </c>
      <c r="AI8" s="116"/>
      <c r="AJ8" s="136"/>
    </row>
    <row r="9" spans="1:36" x14ac:dyDescent="0.25">
      <c r="A9" s="130"/>
      <c r="B9" s="78" t="s">
        <v>65</v>
      </c>
      <c r="C9" s="79">
        <f>VLOOKUP(C4,country!B3:C7,2,FALSE)</f>
        <v>15.8</v>
      </c>
      <c r="D9" s="121"/>
      <c r="E9" s="57"/>
      <c r="F9" s="57"/>
      <c r="G9" s="129"/>
      <c r="H9" s="53"/>
      <c r="I9" s="53"/>
      <c r="J9" s="53"/>
      <c r="K9" s="53"/>
      <c r="L9" s="53"/>
      <c r="M9" s="132"/>
      <c r="N9" s="51"/>
      <c r="O9" s="51"/>
      <c r="P9" s="48"/>
      <c r="Q9" s="48"/>
      <c r="R9" s="48"/>
      <c r="S9" s="48"/>
      <c r="T9" s="62"/>
      <c r="U9" s="62"/>
      <c r="V9" s="62">
        <f>IF(D9="",C9,D9)</f>
        <v>15.8</v>
      </c>
      <c r="W9" s="62"/>
      <c r="X9" s="62"/>
      <c r="Y9" s="62"/>
      <c r="Z9" s="62"/>
      <c r="AA9" s="62"/>
      <c r="AB9" s="62"/>
      <c r="AD9" s="6" t="s">
        <v>66</v>
      </c>
      <c r="AE9" s="6">
        <f>SUMIF(C18:C21,AD9,D18:D21)</f>
        <v>60</v>
      </c>
      <c r="AF9" s="6">
        <f>SUMIF(C37:C40,AD9,D37:D40)</f>
        <v>30</v>
      </c>
      <c r="AI9" s="116"/>
      <c r="AJ9" s="136"/>
    </row>
    <row r="10" spans="1:36" x14ac:dyDescent="0.25">
      <c r="A10" s="130"/>
      <c r="B10" s="74"/>
      <c r="C10" s="80"/>
      <c r="D10" s="57"/>
      <c r="E10" s="57"/>
      <c r="F10" s="57"/>
      <c r="G10" s="129"/>
      <c r="H10" s="53"/>
      <c r="I10" s="53"/>
      <c r="J10" s="53"/>
      <c r="K10" s="53"/>
      <c r="L10" s="53"/>
      <c r="M10" s="132"/>
      <c r="N10" s="51"/>
      <c r="O10" s="51"/>
      <c r="P10" s="48"/>
      <c r="Q10" s="48"/>
      <c r="R10" s="48"/>
      <c r="S10" s="48"/>
      <c r="T10" s="62"/>
      <c r="U10" s="62"/>
      <c r="V10" s="62"/>
      <c r="W10" s="62"/>
      <c r="X10" s="62"/>
      <c r="Y10" s="62"/>
      <c r="Z10" s="62"/>
      <c r="AA10" s="62"/>
      <c r="AB10" s="62"/>
      <c r="AD10" s="6" t="s">
        <v>67</v>
      </c>
      <c r="AE10" s="6">
        <f>SUMIF(C18:C21,AD10,D18:D21)</f>
        <v>100</v>
      </c>
      <c r="AF10" s="6">
        <f>SUMIF(C37:C40,AD10,D37:D40)</f>
        <v>10</v>
      </c>
      <c r="AI10" s="116"/>
      <c r="AJ10" s="136"/>
    </row>
    <row r="11" spans="1:36" x14ac:dyDescent="0.25">
      <c r="A11" s="130"/>
      <c r="B11" s="71"/>
      <c r="C11" s="76" t="s">
        <v>68</v>
      </c>
      <c r="D11" s="77" t="s">
        <v>69</v>
      </c>
      <c r="E11" s="81" t="s">
        <v>70</v>
      </c>
      <c r="F11" s="82" t="s">
        <v>71</v>
      </c>
      <c r="G11" s="129"/>
      <c r="H11" s="53"/>
      <c r="I11" s="53"/>
      <c r="J11" s="53"/>
      <c r="K11" s="53"/>
      <c r="L11" s="53"/>
      <c r="M11" s="132"/>
      <c r="N11" s="51"/>
      <c r="O11" s="51"/>
      <c r="P11" s="48"/>
      <c r="Q11" s="48"/>
      <c r="R11" s="48"/>
      <c r="S11" s="48"/>
      <c r="T11" s="62"/>
      <c r="U11" s="62"/>
      <c r="V11" s="62"/>
      <c r="W11" s="62"/>
      <c r="X11" s="62"/>
      <c r="Y11" s="62"/>
      <c r="Z11" s="62"/>
      <c r="AA11" s="62"/>
      <c r="AB11" s="62"/>
      <c r="AD11" s="6" t="s">
        <v>72</v>
      </c>
      <c r="AE11" s="6">
        <f>SUMIF(C18:C21,AD11,D18:D21)</f>
        <v>0</v>
      </c>
      <c r="AF11" s="6">
        <f>SUMIF(C37:C40,AD11,D37:D40)</f>
        <v>0</v>
      </c>
      <c r="AI11" s="116"/>
      <c r="AJ11" s="136"/>
    </row>
    <row r="12" spans="1:36" ht="30" x14ac:dyDescent="0.25">
      <c r="A12" s="130"/>
      <c r="B12" s="68" t="s">
        <v>73</v>
      </c>
      <c r="C12" s="120">
        <v>60</v>
      </c>
      <c r="D12" s="120">
        <v>10</v>
      </c>
      <c r="E12" s="120">
        <v>30</v>
      </c>
      <c r="F12" s="83">
        <f>D12+C12+E12</f>
        <v>100</v>
      </c>
      <c r="G12" s="129"/>
      <c r="H12" s="53"/>
      <c r="I12" s="53"/>
      <c r="J12" s="53"/>
      <c r="K12" s="53"/>
      <c r="L12" s="53"/>
      <c r="M12" s="132"/>
      <c r="N12" s="51"/>
      <c r="O12" s="51"/>
      <c r="P12" s="48"/>
      <c r="Q12" s="48"/>
      <c r="R12" s="48"/>
      <c r="S12" s="48"/>
      <c r="T12" s="62"/>
      <c r="U12" s="62"/>
      <c r="V12" s="62">
        <f>IF(C12="",C13,C12)</f>
        <v>60</v>
      </c>
      <c r="W12" s="62">
        <f t="shared" ref="W12:X12" si="0">IF(D12="",D13,D12)</f>
        <v>10</v>
      </c>
      <c r="X12" s="62">
        <f t="shared" si="0"/>
        <v>30</v>
      </c>
      <c r="Y12" s="62"/>
      <c r="Z12" s="62"/>
      <c r="AA12" s="62"/>
      <c r="AB12" s="62"/>
    </row>
    <row r="13" spans="1:36" ht="45" x14ac:dyDescent="0.25">
      <c r="A13" s="130"/>
      <c r="B13" s="68" t="s">
        <v>74</v>
      </c>
      <c r="C13" s="39">
        <f>VLOOKUP(C4,country!B3:I7,3,FALSE)</f>
        <v>39.200000000000003</v>
      </c>
      <c r="D13" s="39">
        <f>VLOOKUP(C4,country!B3:I7,6,FALSE)</f>
        <v>28.299999999999997</v>
      </c>
      <c r="E13" s="39">
        <f>VLOOKUP(C4,country!B3:I7,5,FALSE)</f>
        <v>32.5</v>
      </c>
      <c r="F13" s="84"/>
      <c r="G13" s="129"/>
      <c r="H13" s="53"/>
      <c r="I13" s="53"/>
      <c r="J13" s="53"/>
      <c r="K13" s="53"/>
      <c r="L13" s="53"/>
      <c r="M13" s="132"/>
      <c r="N13" s="51"/>
      <c r="O13" s="51"/>
      <c r="P13" s="48"/>
      <c r="Q13" s="48"/>
      <c r="R13" s="48"/>
      <c r="S13" s="48"/>
      <c r="T13" s="62"/>
      <c r="U13" s="62"/>
      <c r="V13" s="62"/>
      <c r="W13" s="62"/>
      <c r="X13" s="62"/>
      <c r="Y13" s="62"/>
      <c r="Z13" s="62"/>
      <c r="AA13" s="62"/>
      <c r="AB13" s="62"/>
    </row>
    <row r="14" spans="1:36" x14ac:dyDescent="0.25">
      <c r="A14" s="130"/>
      <c r="B14" s="85"/>
      <c r="C14" s="57"/>
      <c r="D14" s="57"/>
      <c r="E14" s="57"/>
      <c r="F14" s="67" t="str">
        <f>IF(F12&gt;100,"ERROR","")</f>
        <v/>
      </c>
      <c r="G14" s="129"/>
      <c r="H14" s="53"/>
      <c r="I14" s="53"/>
      <c r="J14" s="53"/>
      <c r="K14" s="53"/>
      <c r="L14" s="53"/>
      <c r="M14" s="132"/>
      <c r="N14" s="51"/>
      <c r="O14" s="51"/>
      <c r="P14" s="48"/>
      <c r="Q14" s="48"/>
      <c r="R14" s="48"/>
      <c r="S14" s="48"/>
      <c r="T14" s="62"/>
      <c r="U14" s="62"/>
      <c r="V14" s="62"/>
      <c r="W14" s="62"/>
      <c r="X14" s="62"/>
      <c r="Y14" s="62"/>
      <c r="Z14" s="62"/>
      <c r="AA14" s="62"/>
      <c r="AB14" s="62"/>
    </row>
    <row r="15" spans="1:36" ht="21" x14ac:dyDescent="0.35">
      <c r="A15" s="142" t="s">
        <v>59</v>
      </c>
      <c r="B15" s="142"/>
      <c r="C15" s="142"/>
      <c r="D15" s="142"/>
      <c r="E15" s="142"/>
      <c r="F15" s="142"/>
      <c r="G15" s="129"/>
      <c r="H15" s="53"/>
      <c r="I15" s="53"/>
      <c r="J15" s="53"/>
      <c r="K15" s="53"/>
      <c r="L15" s="53"/>
      <c r="M15" s="132"/>
      <c r="N15" s="51"/>
      <c r="O15" s="51"/>
      <c r="P15" s="48"/>
      <c r="Q15" s="48"/>
      <c r="R15" s="48"/>
      <c r="S15" s="48"/>
      <c r="T15" s="62"/>
      <c r="U15" s="62"/>
      <c r="V15" s="62"/>
      <c r="W15" s="62"/>
      <c r="X15" s="62"/>
      <c r="Y15" s="62"/>
      <c r="Z15" s="62"/>
      <c r="AA15" s="62"/>
      <c r="AB15" s="62"/>
    </row>
    <row r="16" spans="1:36" x14ac:dyDescent="0.25">
      <c r="A16" s="130"/>
      <c r="B16" s="85"/>
      <c r="C16" s="57"/>
      <c r="D16" s="57"/>
      <c r="E16" s="57"/>
      <c r="F16" s="57"/>
      <c r="G16" s="129"/>
      <c r="H16" s="53"/>
      <c r="I16" s="53"/>
      <c r="J16" s="53"/>
      <c r="K16" s="53"/>
      <c r="L16" s="53"/>
      <c r="M16" s="132"/>
      <c r="N16" s="51"/>
      <c r="O16" s="51"/>
      <c r="P16" s="48"/>
      <c r="Q16" s="48"/>
      <c r="R16" s="48"/>
      <c r="S16" s="48"/>
      <c r="T16" s="62"/>
      <c r="U16" s="62"/>
      <c r="V16" s="62"/>
      <c r="W16" s="62"/>
      <c r="X16" s="62"/>
      <c r="Y16" s="62"/>
      <c r="Z16" s="62"/>
      <c r="AA16" s="62"/>
      <c r="AB16" s="62"/>
    </row>
    <row r="17" spans="1:28" x14ac:dyDescent="0.25">
      <c r="A17" s="130"/>
      <c r="B17" s="71" t="s">
        <v>75</v>
      </c>
      <c r="C17" s="86" t="s">
        <v>76</v>
      </c>
      <c r="D17" s="86" t="s">
        <v>77</v>
      </c>
      <c r="E17" s="113" t="s">
        <v>78</v>
      </c>
      <c r="F17" s="86" t="s">
        <v>79</v>
      </c>
      <c r="G17" s="129"/>
      <c r="H17" s="53"/>
      <c r="I17" s="53"/>
      <c r="J17" s="53"/>
      <c r="K17" s="53"/>
      <c r="L17" s="53"/>
      <c r="M17" s="132"/>
      <c r="N17" s="51"/>
      <c r="O17" s="51"/>
      <c r="P17" s="48"/>
      <c r="Q17" s="48"/>
      <c r="R17" s="48"/>
      <c r="S17" s="48"/>
      <c r="T17" s="62"/>
      <c r="U17" s="62"/>
      <c r="V17" s="62"/>
      <c r="W17" s="62"/>
      <c r="X17" s="62"/>
      <c r="Y17" s="62"/>
      <c r="Z17" s="62"/>
      <c r="AA17" s="62"/>
      <c r="AB17" s="62"/>
    </row>
    <row r="18" spans="1:28" x14ac:dyDescent="0.25">
      <c r="A18" s="130"/>
      <c r="B18" s="78" t="s">
        <v>80</v>
      </c>
      <c r="C18" s="126" t="s">
        <v>61</v>
      </c>
      <c r="D18" s="122">
        <v>10</v>
      </c>
      <c r="E18" s="126"/>
      <c r="F18" s="87">
        <f>D18/$D$22</f>
        <v>5.8823529411764705E-2</v>
      </c>
      <c r="G18" s="129"/>
      <c r="H18" s="53"/>
      <c r="I18" s="53"/>
      <c r="J18" s="53"/>
      <c r="K18" s="53"/>
      <c r="L18" s="53"/>
      <c r="M18" s="132"/>
      <c r="N18" s="51"/>
      <c r="O18" s="51"/>
      <c r="P18" s="48"/>
      <c r="Q18" s="48"/>
      <c r="R18" s="48"/>
      <c r="S18" s="48"/>
      <c r="T18" s="62"/>
      <c r="U18" s="62"/>
      <c r="V18" s="62"/>
      <c r="W18" s="62"/>
      <c r="X18" s="62"/>
      <c r="Y18" s="62"/>
      <c r="Z18" s="62"/>
      <c r="AA18" s="62"/>
      <c r="AB18" s="62"/>
    </row>
    <row r="19" spans="1:28" x14ac:dyDescent="0.25">
      <c r="A19" s="130"/>
      <c r="B19" s="78" t="s">
        <v>81</v>
      </c>
      <c r="C19" s="126" t="s">
        <v>66</v>
      </c>
      <c r="D19" s="122">
        <v>30</v>
      </c>
      <c r="E19" s="126"/>
      <c r="F19" s="87">
        <f>D19/$D$22</f>
        <v>0.17647058823529413</v>
      </c>
      <c r="G19" s="129"/>
      <c r="H19" s="53"/>
      <c r="I19" s="53"/>
      <c r="J19" s="53"/>
      <c r="K19" s="53"/>
      <c r="L19" s="53"/>
      <c r="M19" s="132"/>
      <c r="N19" s="51"/>
      <c r="O19" s="51"/>
      <c r="P19" s="48"/>
      <c r="Q19" s="48"/>
      <c r="R19" s="48"/>
      <c r="S19" s="48"/>
      <c r="T19" s="62"/>
      <c r="U19" s="62"/>
      <c r="V19" s="62"/>
      <c r="W19" s="62"/>
      <c r="X19" s="62"/>
      <c r="Y19" s="62"/>
      <c r="Z19" s="62"/>
      <c r="AA19" s="62"/>
      <c r="AB19" s="62"/>
    </row>
    <row r="20" spans="1:28" x14ac:dyDescent="0.25">
      <c r="A20" s="130"/>
      <c r="B20" s="78" t="s">
        <v>82</v>
      </c>
      <c r="C20" s="126" t="s">
        <v>66</v>
      </c>
      <c r="D20" s="122">
        <v>30</v>
      </c>
      <c r="E20" s="126"/>
      <c r="F20" s="87">
        <f>D20/$D$22</f>
        <v>0.17647058823529413</v>
      </c>
      <c r="G20" s="129"/>
      <c r="H20" s="53"/>
      <c r="I20" s="53"/>
      <c r="J20" s="53"/>
      <c r="K20" s="53"/>
      <c r="L20" s="53"/>
      <c r="M20" s="132"/>
      <c r="N20" s="51"/>
      <c r="O20" s="51"/>
      <c r="P20" s="48"/>
      <c r="Q20" s="48"/>
      <c r="R20" s="48"/>
      <c r="S20" s="48"/>
      <c r="T20" s="62"/>
      <c r="U20" s="62"/>
      <c r="V20" s="62"/>
      <c r="W20" s="62"/>
      <c r="X20" s="62"/>
      <c r="Y20" s="62"/>
      <c r="Z20" s="62"/>
      <c r="AA20" s="62"/>
      <c r="AB20" s="62"/>
    </row>
    <row r="21" spans="1:28" x14ac:dyDescent="0.25">
      <c r="A21" s="130"/>
      <c r="B21" s="128" t="s">
        <v>83</v>
      </c>
      <c r="C21" s="127" t="s">
        <v>67</v>
      </c>
      <c r="D21" s="118">
        <v>100</v>
      </c>
      <c r="E21" s="127">
        <v>10</v>
      </c>
      <c r="F21" s="88">
        <f>D21/$D$22</f>
        <v>0.58823529411764708</v>
      </c>
      <c r="G21" s="129"/>
      <c r="H21" s="53"/>
      <c r="I21" s="53"/>
      <c r="J21" s="53"/>
      <c r="K21" s="53"/>
      <c r="L21" s="53"/>
      <c r="M21" s="132"/>
      <c r="N21" s="51"/>
      <c r="O21" s="51"/>
      <c r="P21" s="48"/>
      <c r="Q21" s="48"/>
      <c r="R21" s="48"/>
      <c r="S21" s="48"/>
      <c r="T21" s="62"/>
      <c r="U21" s="62"/>
      <c r="V21" s="62"/>
      <c r="W21" s="62"/>
      <c r="X21" s="62"/>
      <c r="Y21" s="62"/>
      <c r="Z21" s="62"/>
      <c r="AA21" s="62"/>
      <c r="AB21" s="62"/>
    </row>
    <row r="22" spans="1:28" x14ac:dyDescent="0.25">
      <c r="A22" s="130"/>
      <c r="B22" s="92"/>
      <c r="C22" s="57" t="s">
        <v>84</v>
      </c>
      <c r="D22" s="90">
        <f>SUM(D18:D21)</f>
        <v>170</v>
      </c>
      <c r="E22" s="36"/>
      <c r="F22" s="91">
        <f>D22/$D$22</f>
        <v>1</v>
      </c>
      <c r="G22" s="129"/>
      <c r="H22" s="53"/>
      <c r="I22" s="53"/>
      <c r="J22" s="53"/>
      <c r="K22" s="53"/>
      <c r="L22" s="53"/>
      <c r="M22" s="132"/>
      <c r="N22" s="51"/>
      <c r="O22" s="51"/>
      <c r="P22" s="48"/>
      <c r="Q22" s="48"/>
      <c r="R22" s="48"/>
      <c r="S22" s="48"/>
      <c r="T22" s="62"/>
      <c r="U22" s="62"/>
      <c r="V22" s="62"/>
      <c r="W22" s="62"/>
      <c r="X22" s="62"/>
      <c r="Y22" s="62"/>
      <c r="Z22" s="62"/>
      <c r="AA22" s="62"/>
      <c r="AB22" s="62"/>
    </row>
    <row r="23" spans="1:28" x14ac:dyDescent="0.25">
      <c r="A23" s="130"/>
      <c r="B23" s="89"/>
      <c r="C23" s="57"/>
      <c r="D23" s="90"/>
      <c r="E23" s="36"/>
      <c r="F23" s="91"/>
      <c r="G23" s="129"/>
      <c r="H23" s="53"/>
      <c r="I23" s="53"/>
      <c r="J23" s="53"/>
      <c r="K23" s="53"/>
      <c r="L23" s="53"/>
      <c r="M23" s="132"/>
      <c r="N23" s="51"/>
      <c r="O23" s="51"/>
      <c r="P23" s="48"/>
      <c r="Q23" s="48"/>
      <c r="R23" s="48"/>
      <c r="S23" s="48"/>
      <c r="T23" s="62"/>
      <c r="U23" s="62"/>
      <c r="V23" s="62"/>
      <c r="W23" s="62"/>
      <c r="X23" s="62"/>
      <c r="Y23" s="62"/>
      <c r="Z23" s="62"/>
      <c r="AA23" s="62"/>
      <c r="AB23" s="62"/>
    </row>
    <row r="24" spans="1:28" x14ac:dyDescent="0.25">
      <c r="A24" s="130"/>
      <c r="B24" s="92"/>
      <c r="C24" s="57"/>
      <c r="D24" s="90"/>
      <c r="E24" s="93"/>
      <c r="F24" s="57"/>
      <c r="G24" s="129"/>
      <c r="H24" s="53"/>
      <c r="I24" s="53"/>
      <c r="J24" s="53"/>
      <c r="K24" s="53"/>
      <c r="L24" s="53"/>
      <c r="M24" s="132"/>
      <c r="N24" s="51"/>
      <c r="O24" s="51"/>
      <c r="P24" s="48"/>
      <c r="Q24" s="48"/>
      <c r="R24" s="48"/>
      <c r="S24" s="48"/>
      <c r="T24" s="62"/>
      <c r="U24" s="62"/>
      <c r="V24" s="62"/>
      <c r="W24" s="62"/>
      <c r="X24" s="62"/>
      <c r="Y24" s="62"/>
      <c r="Z24" s="62"/>
      <c r="AA24" s="62"/>
      <c r="AB24" s="62"/>
    </row>
    <row r="25" spans="1:28" ht="30" x14ac:dyDescent="0.25">
      <c r="A25" s="130"/>
      <c r="B25" s="68" t="s">
        <v>85</v>
      </c>
      <c r="C25" s="38">
        <f>(IF(E18&gt;0,D18*(E18/1000)*C6,(D18*GETPIVOTDATA("Average of el consumpion per lamp before",benchmarks!$F$32,"Lamp type","HPS"))))+(IF(E19&gt;0,D19*(E19/1000)*C6,(CALCULATION!D20*GETPIVOTDATA("Average of el consumpion per lamp before",benchmarks!$F$32,"Lamp type","HQL"))))+(IF(E20&gt;0,D20*(E20/1000)*C6,(CALCULATION!D19*GETPIVOTDATA("Average of el consumpion per lamp before",benchmarks!$F$32,"Lamp type","HPS"))))+(IF(E21&gt;0,D21*(E21/1000)*C6,(CALCULATION!D21*GETPIVOTDATA("el consumpion per lamp after",benchmarks!$F$40,"Lamptype after","LED"))))</f>
        <v>35929.199471663487</v>
      </c>
      <c r="D25" s="94" t="s">
        <v>86</v>
      </c>
      <c r="E25" s="95"/>
      <c r="F25" s="57"/>
      <c r="G25" s="129"/>
      <c r="H25" s="53"/>
      <c r="I25" s="53"/>
      <c r="J25" s="53"/>
      <c r="K25" s="53"/>
      <c r="L25" s="53"/>
      <c r="M25" s="132"/>
      <c r="N25" s="51"/>
      <c r="O25" s="51"/>
      <c r="P25" s="48"/>
      <c r="Q25" s="48"/>
      <c r="R25" s="48"/>
      <c r="S25" s="48"/>
      <c r="T25" s="62"/>
      <c r="U25" s="62" t="s">
        <v>87</v>
      </c>
      <c r="V25" s="62">
        <f>IF(C26="",C25,C26)</f>
        <v>35929.199471663487</v>
      </c>
      <c r="W25" s="62"/>
      <c r="X25" s="62"/>
      <c r="Y25" s="62"/>
      <c r="Z25" s="62"/>
      <c r="AA25" s="62"/>
      <c r="AB25" s="62"/>
    </row>
    <row r="26" spans="1:28" ht="30" x14ac:dyDescent="0.25">
      <c r="A26" s="130"/>
      <c r="B26" s="68" t="s">
        <v>88</v>
      </c>
      <c r="C26" s="123"/>
      <c r="D26" s="94" t="s">
        <v>86</v>
      </c>
      <c r="E26" s="95"/>
      <c r="F26" s="57"/>
      <c r="G26" s="129"/>
      <c r="H26" s="53"/>
      <c r="I26" s="53"/>
      <c r="J26" s="53"/>
      <c r="K26" s="53"/>
      <c r="L26" s="53"/>
      <c r="M26" s="132"/>
      <c r="N26" s="51"/>
      <c r="O26" s="51"/>
      <c r="P26" s="48"/>
      <c r="Q26" s="48"/>
      <c r="R26" s="48"/>
      <c r="S26" s="48"/>
      <c r="T26" s="62"/>
      <c r="U26" s="62"/>
      <c r="V26" s="62"/>
      <c r="W26" s="62"/>
      <c r="X26" s="62"/>
      <c r="Y26" s="62"/>
      <c r="Z26" s="62"/>
      <c r="AA26" s="62"/>
      <c r="AB26" s="62"/>
    </row>
    <row r="27" spans="1:28" x14ac:dyDescent="0.25">
      <c r="A27" s="130"/>
      <c r="B27" s="68" t="s">
        <v>89</v>
      </c>
      <c r="C27" s="38">
        <f>IF(C26="",(C25*V12*emissions!B3+C25*W12*emissions!C3+C25*X12*emissions!D3)/1000000,(C26*V12*emissions!B3+C26*W12*emissions!C3+C26*X12*emissions!D3)/1000000)</f>
        <v>732.95566922193518</v>
      </c>
      <c r="D27" s="94" t="s">
        <v>90</v>
      </c>
      <c r="E27" s="95"/>
      <c r="F27" s="57"/>
      <c r="G27" s="129"/>
      <c r="H27" s="53"/>
      <c r="I27" s="53"/>
      <c r="J27" s="53"/>
      <c r="K27" s="53"/>
      <c r="L27" s="53"/>
      <c r="M27" s="132"/>
      <c r="N27" s="51"/>
      <c r="O27" s="51"/>
      <c r="P27" s="48"/>
      <c r="Q27" s="48"/>
      <c r="R27" s="48"/>
      <c r="S27" s="48"/>
      <c r="T27" s="62"/>
      <c r="U27" s="62"/>
      <c r="V27" s="62"/>
      <c r="W27" s="62"/>
      <c r="X27" s="62"/>
      <c r="Y27" s="62"/>
      <c r="Z27" s="62"/>
      <c r="AA27" s="62"/>
      <c r="AB27" s="62"/>
    </row>
    <row r="28" spans="1:28" x14ac:dyDescent="0.25">
      <c r="A28" s="130"/>
      <c r="B28" s="96"/>
      <c r="C28" s="97"/>
      <c r="D28" s="98"/>
      <c r="E28" s="95"/>
      <c r="F28" s="57"/>
      <c r="G28" s="129"/>
      <c r="H28" s="53"/>
      <c r="I28" s="53"/>
      <c r="J28" s="53"/>
      <c r="K28" s="53"/>
      <c r="L28" s="53"/>
      <c r="M28" s="132"/>
      <c r="N28" s="51"/>
      <c r="O28" s="51"/>
      <c r="P28" s="48"/>
      <c r="Q28" s="48"/>
      <c r="R28" s="48"/>
      <c r="S28" s="48"/>
      <c r="T28" s="62"/>
      <c r="U28" s="62"/>
      <c r="V28" s="62"/>
      <c r="W28" s="62"/>
      <c r="X28" s="62"/>
      <c r="Y28" s="62"/>
      <c r="Z28" s="62"/>
      <c r="AA28" s="62"/>
      <c r="AB28" s="62"/>
    </row>
    <row r="29" spans="1:28" x14ac:dyDescent="0.25">
      <c r="A29" s="130"/>
      <c r="B29" s="68" t="s">
        <v>91</v>
      </c>
      <c r="C29" s="34">
        <f>IF(C26="",C25*V9,C26*V9)/100</f>
        <v>5676.8135165228314</v>
      </c>
      <c r="D29" s="72" t="s">
        <v>92</v>
      </c>
      <c r="E29" s="57"/>
      <c r="F29" s="57"/>
      <c r="G29" s="129"/>
      <c r="H29" s="53"/>
      <c r="I29" s="53"/>
      <c r="J29" s="53"/>
      <c r="K29" s="53"/>
      <c r="L29" s="53"/>
      <c r="M29" s="132"/>
      <c r="N29" s="51"/>
      <c r="O29" s="51"/>
      <c r="P29" s="48"/>
      <c r="Q29" s="48"/>
      <c r="R29" s="48"/>
      <c r="S29" s="48"/>
      <c r="T29" s="62"/>
      <c r="U29" s="62"/>
      <c r="V29" s="62"/>
      <c r="W29" s="62"/>
      <c r="X29" s="62"/>
      <c r="Y29" s="62"/>
      <c r="Z29" s="62"/>
      <c r="AA29" s="62"/>
      <c r="AB29" s="62"/>
    </row>
    <row r="30" spans="1:28" x14ac:dyDescent="0.25">
      <c r="A30" s="130"/>
      <c r="B30" s="68" t="s">
        <v>93</v>
      </c>
      <c r="C30" s="123"/>
      <c r="D30" s="72" t="s">
        <v>92</v>
      </c>
      <c r="E30" s="57"/>
      <c r="F30" s="57"/>
      <c r="G30" s="129"/>
      <c r="H30" s="53"/>
      <c r="I30" s="53"/>
      <c r="J30" s="53"/>
      <c r="K30" s="53"/>
      <c r="L30" s="53"/>
      <c r="M30" s="132"/>
      <c r="N30" s="51"/>
      <c r="O30" s="51"/>
      <c r="P30" s="48"/>
      <c r="Q30" s="48"/>
      <c r="R30" s="48"/>
      <c r="S30" s="48"/>
      <c r="T30" s="62"/>
      <c r="U30" s="62" t="s">
        <v>94</v>
      </c>
      <c r="V30" s="62">
        <f>IF(C30&gt;0,C30,C29)</f>
        <v>5676.8135165228314</v>
      </c>
      <c r="W30" s="62"/>
      <c r="X30" s="62"/>
      <c r="Y30" s="62"/>
      <c r="Z30" s="62"/>
      <c r="AA30" s="62"/>
      <c r="AB30" s="62"/>
    </row>
    <row r="31" spans="1:28" x14ac:dyDescent="0.25">
      <c r="A31" s="130"/>
      <c r="B31" s="71" t="s">
        <v>95</v>
      </c>
      <c r="C31" s="118">
        <v>200</v>
      </c>
      <c r="D31" s="72" t="s">
        <v>92</v>
      </c>
      <c r="E31" s="57"/>
      <c r="F31" s="57"/>
      <c r="G31" s="129"/>
      <c r="H31" s="53"/>
      <c r="I31" s="53"/>
      <c r="J31" s="53"/>
      <c r="K31" s="53"/>
      <c r="L31" s="53"/>
      <c r="M31" s="132"/>
      <c r="N31" s="51"/>
      <c r="O31" s="51"/>
      <c r="P31" s="48"/>
      <c r="Q31" s="48"/>
      <c r="R31" s="48"/>
      <c r="S31" s="48"/>
      <c r="T31" s="62"/>
      <c r="U31" s="62"/>
      <c r="V31" s="62"/>
      <c r="W31" s="62"/>
      <c r="X31" s="62"/>
      <c r="Y31" s="62"/>
      <c r="Z31" s="62"/>
      <c r="AA31" s="62"/>
      <c r="AB31" s="62"/>
    </row>
    <row r="32" spans="1:28" x14ac:dyDescent="0.25">
      <c r="A32" s="130"/>
      <c r="B32" s="68" t="s">
        <v>96</v>
      </c>
      <c r="C32" s="35">
        <f>IF(C30&gt;0,C30+C31,C29+C31)</f>
        <v>5876.8135165228314</v>
      </c>
      <c r="D32" s="72" t="s">
        <v>92</v>
      </c>
      <c r="E32" s="57"/>
      <c r="F32" s="57"/>
      <c r="G32" s="129"/>
      <c r="H32" s="53"/>
      <c r="I32" s="53"/>
      <c r="J32" s="53"/>
      <c r="K32" s="53"/>
      <c r="L32" s="53"/>
      <c r="M32" s="132"/>
      <c r="N32" s="51"/>
      <c r="O32" s="51"/>
      <c r="P32" s="48"/>
      <c r="Q32" s="48"/>
      <c r="R32" s="48"/>
      <c r="S32" s="48"/>
      <c r="T32" s="62"/>
      <c r="U32" s="62"/>
      <c r="V32" s="62"/>
      <c r="W32" s="62"/>
      <c r="X32" s="62"/>
      <c r="Y32" s="62"/>
      <c r="Z32" s="62"/>
      <c r="AA32" s="62"/>
      <c r="AB32" s="62"/>
    </row>
    <row r="33" spans="1:28" ht="30" customHeight="1" x14ac:dyDescent="0.25">
      <c r="A33" s="130"/>
      <c r="B33" s="74"/>
      <c r="C33" s="57"/>
      <c r="D33" s="57"/>
      <c r="E33" s="57"/>
      <c r="F33" s="57"/>
      <c r="G33" s="129"/>
      <c r="H33" s="53"/>
      <c r="I33" s="53"/>
      <c r="J33" s="53"/>
      <c r="K33" s="53"/>
      <c r="L33" s="53"/>
      <c r="M33" s="132"/>
      <c r="N33" s="51"/>
      <c r="O33" s="51"/>
      <c r="P33" s="48"/>
      <c r="Q33" s="48"/>
      <c r="R33" s="48"/>
      <c r="S33" s="48"/>
      <c r="T33" s="62"/>
      <c r="U33" s="62"/>
      <c r="V33" s="62"/>
      <c r="W33" s="62"/>
      <c r="X33" s="62"/>
      <c r="Y33" s="62"/>
      <c r="Z33" s="62"/>
      <c r="AA33" s="62"/>
      <c r="AB33" s="62"/>
    </row>
    <row r="34" spans="1:28" ht="21" x14ac:dyDescent="0.35">
      <c r="A34" s="142" t="s">
        <v>60</v>
      </c>
      <c r="B34" s="142"/>
      <c r="C34" s="142"/>
      <c r="D34" s="142"/>
      <c r="E34" s="142"/>
      <c r="F34" s="142"/>
      <c r="G34" s="129"/>
      <c r="H34" s="53"/>
      <c r="I34" s="53"/>
      <c r="J34" s="53"/>
      <c r="K34" s="53"/>
      <c r="L34" s="53"/>
      <c r="M34" s="132"/>
      <c r="N34" s="51"/>
      <c r="O34" s="51"/>
      <c r="P34" s="48"/>
      <c r="Q34" s="48"/>
      <c r="R34" s="48"/>
      <c r="S34" s="48"/>
      <c r="T34" s="62"/>
      <c r="U34" s="62"/>
      <c r="V34" s="62"/>
      <c r="W34" s="62"/>
      <c r="X34" s="62"/>
      <c r="Y34" s="62"/>
      <c r="Z34" s="62"/>
      <c r="AA34" s="62"/>
      <c r="AB34" s="62"/>
    </row>
    <row r="35" spans="1:28" x14ac:dyDescent="0.25">
      <c r="A35" s="130"/>
      <c r="B35" s="135"/>
      <c r="C35" s="57"/>
      <c r="D35" s="57"/>
      <c r="E35" s="57"/>
      <c r="F35" s="57"/>
      <c r="G35" s="129"/>
      <c r="H35" s="53"/>
      <c r="I35" s="53"/>
      <c r="J35" s="53"/>
      <c r="K35" s="53"/>
      <c r="L35" s="53"/>
      <c r="M35" s="132"/>
      <c r="N35" s="51"/>
      <c r="O35" s="51"/>
      <c r="P35" s="48"/>
      <c r="Q35" s="48"/>
      <c r="R35" s="48"/>
      <c r="S35" s="48"/>
      <c r="T35" s="62"/>
      <c r="U35" s="62"/>
      <c r="V35" s="62"/>
      <c r="W35" s="62"/>
      <c r="X35" s="62"/>
      <c r="Y35" s="62"/>
      <c r="Z35" s="62"/>
      <c r="AA35" s="62"/>
      <c r="AB35" s="62"/>
    </row>
    <row r="36" spans="1:28" x14ac:dyDescent="0.25">
      <c r="A36" s="130"/>
      <c r="B36" s="71" t="s">
        <v>75</v>
      </c>
      <c r="C36" s="86" t="s">
        <v>76</v>
      </c>
      <c r="D36" s="86" t="s">
        <v>77</v>
      </c>
      <c r="E36" s="113" t="s">
        <v>78</v>
      </c>
      <c r="F36" s="86" t="s">
        <v>79</v>
      </c>
      <c r="G36" s="129"/>
      <c r="H36" s="53"/>
      <c r="I36" s="53"/>
      <c r="J36" s="53"/>
      <c r="K36" s="53"/>
      <c r="L36" s="53"/>
      <c r="M36" s="132"/>
      <c r="N36" s="51"/>
      <c r="O36" s="51"/>
      <c r="P36" s="48"/>
      <c r="Q36" s="48"/>
      <c r="R36" s="48"/>
      <c r="S36" s="48"/>
      <c r="T36" s="62"/>
      <c r="U36" s="62"/>
      <c r="V36" s="62"/>
      <c r="W36" s="62"/>
      <c r="X36" s="62"/>
      <c r="Y36" s="62"/>
      <c r="Z36" s="62"/>
      <c r="AA36" s="62"/>
      <c r="AB36" s="62"/>
    </row>
    <row r="37" spans="1:28" x14ac:dyDescent="0.25">
      <c r="A37" s="130"/>
      <c r="B37" s="78" t="s">
        <v>80</v>
      </c>
      <c r="C37" s="126" t="s">
        <v>61</v>
      </c>
      <c r="D37" s="122">
        <v>0</v>
      </c>
      <c r="E37" s="126"/>
      <c r="F37" s="93">
        <f>D37/$D$41</f>
        <v>0</v>
      </c>
      <c r="G37" s="129"/>
      <c r="H37" s="53"/>
      <c r="I37" s="53"/>
      <c r="J37" s="53"/>
      <c r="K37" s="53"/>
      <c r="L37" s="53"/>
      <c r="M37" s="132"/>
      <c r="N37" s="51"/>
      <c r="O37" s="51"/>
      <c r="P37" s="48"/>
      <c r="Q37" s="48"/>
      <c r="R37" s="48"/>
      <c r="S37" s="48"/>
      <c r="T37" s="62"/>
      <c r="U37" s="62"/>
      <c r="V37" s="62"/>
      <c r="W37" s="62"/>
      <c r="X37" s="62"/>
      <c r="Y37" s="62"/>
      <c r="Z37" s="62"/>
      <c r="AA37" s="62"/>
      <c r="AB37" s="62"/>
    </row>
    <row r="38" spans="1:28" x14ac:dyDescent="0.25">
      <c r="A38" s="130"/>
      <c r="B38" s="78" t="s">
        <v>81</v>
      </c>
      <c r="C38" s="126" t="s">
        <v>64</v>
      </c>
      <c r="D38" s="122">
        <v>30</v>
      </c>
      <c r="E38" s="126"/>
      <c r="F38" s="93">
        <f>D38/$D$41</f>
        <v>0.42857142857142855</v>
      </c>
      <c r="G38" s="147" t="s">
        <v>97</v>
      </c>
      <c r="H38" s="147"/>
      <c r="I38" s="147"/>
      <c r="J38" s="54">
        <f>V25-V42</f>
        <v>5829.1901162837312</v>
      </c>
      <c r="K38" s="147" t="s">
        <v>86</v>
      </c>
      <c r="L38" s="147"/>
      <c r="M38" s="132"/>
      <c r="N38" s="51"/>
      <c r="O38" s="51"/>
      <c r="P38" s="48"/>
      <c r="Q38" s="48"/>
      <c r="R38" s="48"/>
      <c r="S38" s="48"/>
      <c r="T38" s="62"/>
      <c r="U38" s="62"/>
      <c r="V38" s="62"/>
      <c r="W38" s="62"/>
      <c r="X38" s="62"/>
      <c r="Y38" s="62"/>
      <c r="Z38" s="62"/>
      <c r="AA38" s="62"/>
      <c r="AB38" s="62"/>
    </row>
    <row r="39" spans="1:28" x14ac:dyDescent="0.25">
      <c r="A39" s="130"/>
      <c r="B39" s="78" t="s">
        <v>82</v>
      </c>
      <c r="C39" s="126" t="s">
        <v>66</v>
      </c>
      <c r="D39" s="122">
        <v>30</v>
      </c>
      <c r="E39" s="126"/>
      <c r="F39" s="93">
        <f>D39/$D$41</f>
        <v>0.42857142857142855</v>
      </c>
      <c r="G39" s="147" t="s">
        <v>98</v>
      </c>
      <c r="H39" s="147"/>
      <c r="I39" s="147"/>
      <c r="J39" s="54">
        <f>J38/C5</f>
        <v>1.1658380232567462</v>
      </c>
      <c r="K39" s="147" t="s">
        <v>86</v>
      </c>
      <c r="L39" s="147"/>
      <c r="M39" s="132"/>
      <c r="N39" s="51"/>
      <c r="O39" s="51"/>
      <c r="P39" s="48"/>
      <c r="Q39" s="48"/>
      <c r="R39" s="48"/>
      <c r="S39" s="48"/>
      <c r="T39" s="62"/>
      <c r="U39" s="62"/>
      <c r="V39" s="62"/>
      <c r="W39" s="62"/>
      <c r="X39" s="62"/>
      <c r="Y39" s="62"/>
      <c r="Z39" s="62"/>
      <c r="AA39" s="62"/>
      <c r="AB39" s="62"/>
    </row>
    <row r="40" spans="1:28" x14ac:dyDescent="0.25">
      <c r="A40" s="130"/>
      <c r="B40" s="71" t="s">
        <v>83</v>
      </c>
      <c r="C40" s="127" t="s">
        <v>67</v>
      </c>
      <c r="D40" s="118">
        <v>10</v>
      </c>
      <c r="E40" s="127"/>
      <c r="F40" s="100">
        <f>D40/$D$41</f>
        <v>0.14285714285714285</v>
      </c>
      <c r="G40" s="129"/>
      <c r="H40" s="53"/>
      <c r="I40" s="53"/>
      <c r="J40" s="53"/>
      <c r="K40" s="53"/>
      <c r="L40" s="53"/>
      <c r="M40" s="132"/>
      <c r="N40" s="51"/>
      <c r="O40" s="51"/>
      <c r="P40" s="48"/>
      <c r="Q40" s="48"/>
      <c r="R40" s="48"/>
      <c r="S40" s="48"/>
      <c r="T40" s="62"/>
      <c r="U40" s="62"/>
      <c r="V40" s="62"/>
      <c r="W40" s="62"/>
      <c r="X40" s="62"/>
      <c r="Y40" s="62"/>
      <c r="Z40" s="62"/>
      <c r="AA40" s="62"/>
      <c r="AB40" s="62"/>
    </row>
    <row r="41" spans="1:28" x14ac:dyDescent="0.25">
      <c r="A41" s="130"/>
      <c r="B41" s="101"/>
      <c r="C41" s="73" t="s">
        <v>84</v>
      </c>
      <c r="D41" s="102">
        <f>SUM(D37:D40)</f>
        <v>70</v>
      </c>
      <c r="E41" s="36"/>
      <c r="F41" s="93">
        <f>D41/$D$41</f>
        <v>1</v>
      </c>
      <c r="G41" s="129"/>
      <c r="H41" s="53"/>
      <c r="I41" s="53"/>
      <c r="J41" s="53"/>
      <c r="K41" s="53"/>
      <c r="L41" s="53"/>
      <c r="M41" s="132"/>
      <c r="N41" s="51"/>
      <c r="O41" s="51"/>
      <c r="P41" s="48"/>
      <c r="Q41" s="48"/>
      <c r="R41" s="48"/>
      <c r="S41" s="48"/>
      <c r="T41" s="62"/>
      <c r="U41" s="62"/>
      <c r="V41" s="62"/>
      <c r="W41" s="62"/>
      <c r="X41" s="62"/>
      <c r="Y41" s="62"/>
      <c r="Z41" s="62"/>
      <c r="AA41" s="62"/>
      <c r="AB41" s="62"/>
    </row>
    <row r="42" spans="1:28" x14ac:dyDescent="0.25">
      <c r="A42" s="130"/>
      <c r="B42" s="85"/>
      <c r="C42" s="57"/>
      <c r="D42" s="57"/>
      <c r="E42" s="57"/>
      <c r="F42" s="57"/>
      <c r="G42" s="129"/>
      <c r="H42" s="53"/>
      <c r="I42" s="53"/>
      <c r="J42" s="53"/>
      <c r="K42" s="53"/>
      <c r="L42" s="48"/>
      <c r="M42" s="132"/>
      <c r="N42" s="51"/>
      <c r="O42" s="51"/>
      <c r="P42" s="48"/>
      <c r="Q42" s="48"/>
      <c r="R42" s="48"/>
      <c r="S42" s="48"/>
      <c r="T42" s="62"/>
      <c r="U42" s="62" t="s">
        <v>99</v>
      </c>
      <c r="V42" s="62">
        <f>IF(C45="",C44,C45)</f>
        <v>30100.009355379756</v>
      </c>
      <c r="W42" s="62"/>
      <c r="X42" s="62"/>
      <c r="Y42" s="62"/>
      <c r="Z42" s="62"/>
      <c r="AA42" s="62"/>
      <c r="AB42" s="62"/>
    </row>
    <row r="43" spans="1:28" x14ac:dyDescent="0.25">
      <c r="A43" s="130"/>
      <c r="B43" s="85"/>
      <c r="C43" s="57"/>
      <c r="D43" s="57"/>
      <c r="E43" s="57"/>
      <c r="F43" s="57"/>
      <c r="G43" s="129"/>
      <c r="H43" s="53"/>
      <c r="I43" s="53"/>
      <c r="J43" s="53"/>
      <c r="K43" s="53"/>
      <c r="L43" s="53"/>
      <c r="M43" s="132"/>
      <c r="N43" s="51"/>
      <c r="O43" s="51"/>
      <c r="P43" s="48"/>
      <c r="Q43" s="48"/>
      <c r="R43" s="48"/>
      <c r="S43" s="48"/>
      <c r="T43" s="62"/>
      <c r="U43" s="62"/>
      <c r="V43" s="62"/>
      <c r="W43" s="62"/>
      <c r="X43" s="62"/>
      <c r="Y43" s="62"/>
      <c r="Z43" s="62"/>
      <c r="AA43" s="62"/>
      <c r="AB43" s="62"/>
    </row>
    <row r="44" spans="1:28" ht="30" x14ac:dyDescent="0.25">
      <c r="A44" s="130"/>
      <c r="B44" s="68" t="s">
        <v>100</v>
      </c>
      <c r="C44" s="34">
        <f>(IF(E37&gt;0,D37*(E37/1000)*C6,(D37*GETPIVOTDATA("Average of el consumpion per lamp before",benchmarks!$F$32,"Lamp type","HPS"))))+(IF(E38&gt;0,D38*(E38/1000)*C6,(CALCULATION!D39*GETPIVOTDATA("Average of el consumpion per lamp before",benchmarks!$F$32,"Lamp type","HQL"))))+(IF(E39&gt;0,D39*(E39/1000)*C6,(CALCULATION!D38*GETPIVOTDATA("Average of el consumpion per lamp before",benchmarks!$F$32,"Lamp type","HPS"))))+(IF(E40&gt;0,D40*(E40/1000)*C6,(CALCULATION!D40*GETPIVOTDATA("el consumpion per lamp after",benchmarks!$F$40,"Lamptype after","LED"))))</f>
        <v>30100.009355379756</v>
      </c>
      <c r="D44" s="103" t="s">
        <v>86</v>
      </c>
      <c r="E44" s="93"/>
      <c r="F44" s="57"/>
      <c r="G44" s="129"/>
      <c r="H44" s="53"/>
      <c r="I44" s="53"/>
      <c r="J44" s="53"/>
      <c r="K44" s="53"/>
      <c r="L44" s="53"/>
      <c r="M44" s="132"/>
      <c r="N44" s="51"/>
      <c r="O44" s="51"/>
      <c r="P44" s="48"/>
      <c r="Q44" s="48"/>
      <c r="R44" s="48"/>
      <c r="S44" s="48"/>
      <c r="T44" s="62"/>
      <c r="U44" s="62"/>
      <c r="V44" s="62"/>
      <c r="W44" s="62">
        <f>COUNTIF(D56:D60,"yes")</f>
        <v>4</v>
      </c>
      <c r="X44" s="62" t="s">
        <v>101</v>
      </c>
      <c r="Y44" s="62"/>
      <c r="Z44" s="62"/>
      <c r="AA44" s="62"/>
      <c r="AB44" s="62"/>
    </row>
    <row r="45" spans="1:28" ht="30" x14ac:dyDescent="0.25">
      <c r="A45" s="130"/>
      <c r="B45" s="68" t="s">
        <v>102</v>
      </c>
      <c r="C45" s="119"/>
      <c r="D45" s="103" t="s">
        <v>86</v>
      </c>
      <c r="E45" s="95"/>
      <c r="F45" s="57"/>
      <c r="G45" s="129"/>
      <c r="H45" s="53"/>
      <c r="I45" s="53"/>
      <c r="J45" s="53"/>
      <c r="K45" s="53"/>
      <c r="L45" s="53"/>
      <c r="M45" s="132"/>
      <c r="N45" s="51"/>
      <c r="O45" s="51"/>
      <c r="P45" s="48"/>
      <c r="Q45" s="48"/>
      <c r="R45" s="48"/>
      <c r="S45" s="48"/>
      <c r="T45" s="62"/>
      <c r="U45" s="62"/>
      <c r="V45" s="62"/>
      <c r="W45" s="62">
        <f>COUNTIF(D56:D60,"no")</f>
        <v>1</v>
      </c>
      <c r="X45" s="62" t="s">
        <v>103</v>
      </c>
      <c r="Y45" s="62"/>
      <c r="Z45" s="62"/>
      <c r="AA45" s="62"/>
      <c r="AB45" s="62"/>
    </row>
    <row r="46" spans="1:28" x14ac:dyDescent="0.25">
      <c r="A46" s="130"/>
      <c r="B46" s="68" t="s">
        <v>104</v>
      </c>
      <c r="C46" s="34">
        <f>IF(C45="",(C44*V12*emissions!B3+C44*W12*emissions!C3+C44*X12*emissions!D3)/1000000,(C45*V12*emissions!B3+C45*W12*emissions!C3+C45*X12*emissions!D3)/1000000)</f>
        <v>614.04019084974709</v>
      </c>
      <c r="D46" s="103" t="s">
        <v>90</v>
      </c>
      <c r="E46" s="95"/>
      <c r="F46" s="57"/>
      <c r="G46" s="129"/>
      <c r="H46" s="53"/>
      <c r="I46" s="53"/>
      <c r="J46" s="53"/>
      <c r="K46" s="53"/>
      <c r="L46" s="53"/>
      <c r="M46" s="132"/>
      <c r="N46" s="51"/>
      <c r="O46" s="51"/>
      <c r="P46" s="48"/>
      <c r="Q46" s="48"/>
      <c r="R46" s="48"/>
      <c r="S46" s="48"/>
      <c r="T46" s="62"/>
      <c r="U46" s="62"/>
      <c r="V46" s="62"/>
      <c r="W46" s="62"/>
      <c r="X46" s="62"/>
      <c r="Y46" s="62"/>
      <c r="Z46" s="62"/>
      <c r="AA46" s="62"/>
      <c r="AB46" s="62"/>
    </row>
    <row r="47" spans="1:28" x14ac:dyDescent="0.25">
      <c r="A47" s="130"/>
      <c r="B47" s="104"/>
      <c r="C47" s="105"/>
      <c r="D47" s="106"/>
      <c r="E47" s="95"/>
      <c r="F47" s="57"/>
      <c r="G47" s="129"/>
      <c r="H47" s="53"/>
      <c r="I47" s="53"/>
      <c r="J47" s="53"/>
      <c r="K47" s="53"/>
      <c r="L47" s="53"/>
      <c r="M47" s="132"/>
      <c r="N47" s="51"/>
      <c r="O47" s="51"/>
      <c r="P47" s="48"/>
      <c r="Q47" s="48"/>
      <c r="R47" s="48"/>
      <c r="S47" s="48"/>
      <c r="T47" s="62"/>
      <c r="U47" s="62"/>
      <c r="V47" s="62"/>
      <c r="W47" s="62"/>
      <c r="X47" s="62"/>
      <c r="Y47" s="62"/>
      <c r="Z47" s="62"/>
      <c r="AA47" s="62"/>
      <c r="AB47" s="62"/>
    </row>
    <row r="48" spans="1:28" x14ac:dyDescent="0.25">
      <c r="A48" s="130"/>
      <c r="B48" s="68" t="s">
        <v>105</v>
      </c>
      <c r="C48" s="119">
        <v>200</v>
      </c>
      <c r="D48" s="103" t="s">
        <v>106</v>
      </c>
      <c r="E48" s="95"/>
      <c r="F48" s="57"/>
      <c r="G48" s="129"/>
      <c r="H48" s="53"/>
      <c r="I48" s="53"/>
      <c r="J48" s="53"/>
      <c r="K48" s="53"/>
      <c r="L48" s="53"/>
      <c r="M48" s="132"/>
      <c r="N48" s="51"/>
      <c r="O48" s="51"/>
      <c r="P48" s="48"/>
      <c r="Q48" s="48"/>
      <c r="R48" s="48"/>
      <c r="S48" s="48"/>
      <c r="T48" s="62"/>
      <c r="U48" s="62"/>
      <c r="V48" s="62"/>
      <c r="W48" s="62"/>
      <c r="X48" s="62"/>
      <c r="Y48" s="62"/>
      <c r="Z48" s="62"/>
      <c r="AA48" s="62"/>
      <c r="AB48" s="62"/>
    </row>
    <row r="49" spans="1:48" x14ac:dyDescent="0.25">
      <c r="A49" s="130"/>
      <c r="B49" s="68" t="s">
        <v>91</v>
      </c>
      <c r="C49" s="34">
        <f>IF(C45="",C44*V9,C45*V9)/100</f>
        <v>4755.8014781500015</v>
      </c>
      <c r="D49" s="72" t="s">
        <v>92</v>
      </c>
      <c r="E49" s="57"/>
      <c r="F49" s="57"/>
      <c r="G49" s="129"/>
      <c r="H49" s="53"/>
      <c r="I49" s="53"/>
      <c r="J49" s="53"/>
      <c r="K49" s="53"/>
      <c r="L49" s="53"/>
      <c r="M49" s="132"/>
      <c r="N49" s="51"/>
      <c r="O49" s="51"/>
      <c r="P49" s="48"/>
      <c r="Q49" s="48"/>
      <c r="R49" s="48"/>
      <c r="S49" s="48"/>
      <c r="T49" s="62"/>
      <c r="U49" s="62"/>
      <c r="V49" s="62"/>
      <c r="W49" s="62"/>
      <c r="X49" s="62"/>
      <c r="Y49" s="62"/>
      <c r="Z49" s="62"/>
      <c r="AA49" s="62"/>
      <c r="AB49" s="62"/>
    </row>
    <row r="50" spans="1:48" x14ac:dyDescent="0.25">
      <c r="A50" s="130"/>
      <c r="B50" s="68" t="s">
        <v>93</v>
      </c>
      <c r="C50" s="118">
        <v>0</v>
      </c>
      <c r="D50" s="72" t="s">
        <v>92</v>
      </c>
      <c r="E50" s="57"/>
      <c r="F50" s="57"/>
      <c r="G50" s="129"/>
      <c r="H50" s="53"/>
      <c r="I50" s="53"/>
      <c r="J50" s="53"/>
      <c r="K50" s="53"/>
      <c r="L50" s="53"/>
      <c r="M50" s="132"/>
      <c r="N50" s="51"/>
      <c r="O50" s="51"/>
      <c r="P50" s="48"/>
      <c r="Q50" s="48"/>
      <c r="R50" s="48"/>
      <c r="S50" s="48"/>
      <c r="T50" s="62"/>
      <c r="U50" s="62" t="s">
        <v>94</v>
      </c>
      <c r="V50" s="62">
        <f>IF(C50&gt;0,C50,C49)</f>
        <v>4755.8014781500015</v>
      </c>
      <c r="W50" s="62"/>
      <c r="X50" s="62"/>
      <c r="Y50" s="62"/>
      <c r="Z50" s="62"/>
      <c r="AA50" s="62"/>
      <c r="AB50" s="62"/>
    </row>
    <row r="51" spans="1:48" x14ac:dyDescent="0.25">
      <c r="A51" s="130"/>
      <c r="B51" s="71" t="s">
        <v>95</v>
      </c>
      <c r="C51" s="118">
        <v>100</v>
      </c>
      <c r="D51" s="99" t="s">
        <v>107</v>
      </c>
      <c r="E51" s="57"/>
      <c r="F51" s="57"/>
      <c r="G51" s="129"/>
      <c r="H51" s="53"/>
      <c r="I51" s="53"/>
      <c r="J51" s="53"/>
      <c r="K51" s="53"/>
      <c r="L51" s="53"/>
      <c r="M51" s="132"/>
      <c r="N51" s="51"/>
      <c r="O51" s="51"/>
      <c r="P51" s="48"/>
      <c r="Q51" s="48"/>
      <c r="R51" s="48"/>
      <c r="S51" s="48"/>
      <c r="T51" s="62"/>
      <c r="U51" s="62"/>
      <c r="V51" s="62"/>
      <c r="W51" s="62"/>
      <c r="X51" s="62"/>
      <c r="Y51" s="62"/>
      <c r="Z51" s="62"/>
      <c r="AA51" s="62"/>
      <c r="AB51" s="62"/>
    </row>
    <row r="52" spans="1:48" x14ac:dyDescent="0.25">
      <c r="A52" s="130"/>
      <c r="B52" s="68" t="s">
        <v>108</v>
      </c>
      <c r="C52" s="35">
        <f>IF(C50&gt;0,(SUM(C50:C51)+((C48/20)*1.05)),(C49+C51)+((C48/20)*1.05))</f>
        <v>4866.3014781500015</v>
      </c>
      <c r="D52" s="72" t="s">
        <v>92</v>
      </c>
      <c r="E52" s="57"/>
      <c r="F52" s="57"/>
      <c r="G52" s="129"/>
      <c r="H52" s="53"/>
      <c r="I52" s="53"/>
      <c r="J52" s="53"/>
      <c r="K52" s="53"/>
      <c r="L52" s="53"/>
      <c r="M52" s="132"/>
      <c r="N52" s="51"/>
      <c r="O52" s="51"/>
      <c r="P52" s="48"/>
      <c r="Q52" s="48"/>
      <c r="R52" s="48"/>
      <c r="S52" s="48"/>
      <c r="T52" s="62"/>
      <c r="U52" s="62"/>
      <c r="V52" s="62"/>
      <c r="W52" s="62"/>
      <c r="X52" s="62"/>
      <c r="Y52" s="62"/>
      <c r="Z52" s="62"/>
      <c r="AA52" s="62"/>
      <c r="AB52" s="62"/>
    </row>
    <row r="53" spans="1:48" x14ac:dyDescent="0.25">
      <c r="A53" s="130"/>
      <c r="B53" s="85"/>
      <c r="C53" s="57"/>
      <c r="D53" s="57"/>
      <c r="E53" s="73"/>
      <c r="F53" s="57"/>
      <c r="G53" s="129"/>
      <c r="H53" s="53"/>
      <c r="I53" s="53"/>
      <c r="J53" s="53"/>
      <c r="K53" s="53"/>
      <c r="L53" s="53"/>
      <c r="M53" s="132"/>
      <c r="N53" s="51"/>
      <c r="O53" s="51"/>
      <c r="P53" s="48"/>
      <c r="Q53" s="48"/>
      <c r="R53" s="48"/>
      <c r="S53" s="48"/>
      <c r="T53" s="62"/>
      <c r="U53" s="62"/>
      <c r="V53" s="62"/>
      <c r="W53" s="62"/>
      <c r="X53" s="62"/>
      <c r="Y53" s="62"/>
      <c r="Z53" s="62"/>
      <c r="AA53" s="62"/>
      <c r="AB53" s="62"/>
    </row>
    <row r="54" spans="1:48" ht="21" x14ac:dyDescent="0.35">
      <c r="A54" s="142" t="s">
        <v>109</v>
      </c>
      <c r="B54" s="142"/>
      <c r="C54" s="142"/>
      <c r="D54" s="142"/>
      <c r="E54" s="142"/>
      <c r="F54" s="142"/>
      <c r="G54" s="129"/>
      <c r="H54" s="53"/>
      <c r="I54" s="53"/>
      <c r="J54" s="53"/>
      <c r="K54" s="53"/>
      <c r="L54" s="53"/>
      <c r="M54" s="132"/>
      <c r="N54" s="51"/>
      <c r="O54" s="51"/>
      <c r="P54" s="48"/>
      <c r="Q54" s="48"/>
      <c r="R54" s="48"/>
      <c r="S54" s="48"/>
      <c r="T54" s="62"/>
      <c r="U54" s="62"/>
      <c r="V54" s="62"/>
      <c r="W54" s="62"/>
      <c r="X54" s="62"/>
      <c r="Y54" s="62"/>
      <c r="Z54" s="62"/>
      <c r="AA54" s="62"/>
      <c r="AB54" s="62"/>
    </row>
    <row r="55" spans="1:48" ht="30" customHeight="1" x14ac:dyDescent="0.25">
      <c r="A55" s="130"/>
      <c r="B55" s="85"/>
      <c r="C55" s="57"/>
      <c r="D55" s="107" t="s">
        <v>110</v>
      </c>
      <c r="E55" s="57"/>
      <c r="F55" s="57"/>
      <c r="G55" s="145" t="s">
        <v>111</v>
      </c>
      <c r="H55" s="145"/>
      <c r="I55" s="145"/>
      <c r="J55" s="55">
        <f>C27-C46</f>
        <v>118.91547837218809</v>
      </c>
      <c r="K55" s="146" t="s">
        <v>90</v>
      </c>
      <c r="L55" s="146"/>
      <c r="M55" s="132"/>
      <c r="N55" s="51"/>
      <c r="O55" s="51"/>
      <c r="P55" s="48"/>
      <c r="Q55" s="48"/>
      <c r="R55" s="48"/>
      <c r="S55" s="48"/>
      <c r="T55" s="62"/>
      <c r="U55" s="62"/>
      <c r="V55" s="62"/>
      <c r="W55" s="62"/>
      <c r="X55" s="62"/>
      <c r="Y55" s="62"/>
      <c r="Z55" s="62"/>
      <c r="AA55" s="62"/>
      <c r="AB55" s="62"/>
    </row>
    <row r="56" spans="1:48" ht="37.5" customHeight="1" x14ac:dyDescent="0.25">
      <c r="A56" s="130"/>
      <c r="B56" s="148" t="s">
        <v>112</v>
      </c>
      <c r="C56" s="148"/>
      <c r="D56" s="124" t="s">
        <v>33</v>
      </c>
      <c r="E56" s="57"/>
      <c r="F56" s="57"/>
      <c r="G56" s="145" t="s">
        <v>113</v>
      </c>
      <c r="H56" s="145"/>
      <c r="I56" s="145"/>
      <c r="J56" s="56">
        <f>J55/C5</f>
        <v>2.3783095674437617E-2</v>
      </c>
      <c r="K56" s="146" t="s">
        <v>90</v>
      </c>
      <c r="L56" s="146"/>
      <c r="M56" s="132"/>
      <c r="N56" s="51"/>
      <c r="O56" s="51"/>
      <c r="P56" s="48"/>
      <c r="Q56" s="48"/>
      <c r="R56" s="48"/>
      <c r="S56" s="48"/>
      <c r="T56" s="62"/>
      <c r="U56" s="62"/>
      <c r="V56" s="62"/>
      <c r="W56" s="62"/>
      <c r="X56" s="62"/>
      <c r="Y56" s="62"/>
      <c r="Z56" s="62"/>
      <c r="AA56" s="62"/>
      <c r="AB56" s="62"/>
    </row>
    <row r="57" spans="1:48" ht="33" customHeight="1" x14ac:dyDescent="0.25">
      <c r="A57" s="130"/>
      <c r="B57" s="148" t="s">
        <v>114</v>
      </c>
      <c r="C57" s="148"/>
      <c r="D57" s="124" t="s">
        <v>35</v>
      </c>
      <c r="E57" s="57"/>
      <c r="F57" s="57"/>
      <c r="G57" s="130"/>
      <c r="H57" s="57"/>
      <c r="I57" s="57"/>
      <c r="J57" s="57"/>
      <c r="K57" s="57"/>
      <c r="L57" s="57"/>
      <c r="M57" s="132"/>
      <c r="N57" s="51"/>
      <c r="O57" s="51"/>
      <c r="P57" s="48"/>
      <c r="Q57" s="48"/>
      <c r="R57" s="48"/>
      <c r="S57" s="48"/>
      <c r="T57" s="62"/>
      <c r="U57" s="62"/>
      <c r="V57" s="62"/>
      <c r="W57" s="62"/>
      <c r="X57" s="62"/>
      <c r="Y57" s="62"/>
      <c r="Z57" s="62"/>
      <c r="AA57" s="62"/>
      <c r="AB57" s="62"/>
    </row>
    <row r="58" spans="1:48" ht="46.5" customHeight="1" x14ac:dyDescent="0.25">
      <c r="A58" s="130"/>
      <c r="B58" s="148" t="s">
        <v>115</v>
      </c>
      <c r="C58" s="148"/>
      <c r="D58" s="124" t="s">
        <v>33</v>
      </c>
      <c r="E58" s="57"/>
      <c r="F58" s="57"/>
      <c r="G58" s="130"/>
      <c r="H58" s="57"/>
      <c r="I58" s="57"/>
      <c r="J58" s="57"/>
      <c r="K58" s="57"/>
      <c r="L58" s="57"/>
      <c r="M58" s="132"/>
      <c r="N58" s="51"/>
      <c r="O58" s="51"/>
      <c r="P58" s="48"/>
      <c r="Q58" s="48"/>
      <c r="R58" s="48"/>
      <c r="S58" s="48"/>
      <c r="T58" s="62"/>
      <c r="U58" s="62"/>
      <c r="V58" s="62"/>
      <c r="W58" s="62"/>
      <c r="X58" s="62"/>
      <c r="Y58" s="62"/>
      <c r="Z58" s="62"/>
      <c r="AA58" s="62"/>
      <c r="AB58" s="62"/>
    </row>
    <row r="59" spans="1:48" s="5" customFormat="1" ht="45.75" customHeight="1" x14ac:dyDescent="0.25">
      <c r="A59" s="130"/>
      <c r="B59" s="148" t="s">
        <v>116</v>
      </c>
      <c r="C59" s="148"/>
      <c r="D59" s="124" t="s">
        <v>33</v>
      </c>
      <c r="E59" s="57"/>
      <c r="F59" s="57"/>
      <c r="G59" s="129"/>
      <c r="H59" s="53"/>
      <c r="I59" s="53"/>
      <c r="J59" s="53"/>
      <c r="K59" s="53"/>
      <c r="L59" s="53"/>
      <c r="M59" s="132"/>
      <c r="N59" s="51"/>
      <c r="O59" s="51"/>
      <c r="P59" s="48"/>
      <c r="Q59" s="48"/>
      <c r="R59" s="48"/>
      <c r="S59" s="48"/>
      <c r="T59" s="62"/>
      <c r="U59" s="62"/>
      <c r="V59" s="62"/>
      <c r="W59" s="62"/>
      <c r="X59" s="62"/>
      <c r="Y59" s="62"/>
      <c r="Z59" s="62"/>
      <c r="AA59" s="62"/>
      <c r="AB59" s="62"/>
      <c r="AC59" s="6"/>
      <c r="AD59" s="6"/>
      <c r="AE59" s="6"/>
      <c r="AF59" s="6"/>
      <c r="AG59" s="6"/>
      <c r="AH59" s="6"/>
      <c r="AI59" s="6"/>
      <c r="AJ59" s="6"/>
      <c r="AK59" s="6"/>
      <c r="AL59" s="6"/>
      <c r="AM59" s="6"/>
      <c r="AN59" s="6"/>
      <c r="AO59" s="6"/>
      <c r="AP59" s="6"/>
      <c r="AQ59" s="6"/>
      <c r="AR59" s="6"/>
      <c r="AS59" s="6"/>
      <c r="AT59" s="6"/>
      <c r="AU59" s="6"/>
      <c r="AV59" s="6"/>
    </row>
    <row r="60" spans="1:48" s="5" customFormat="1" ht="45.75" customHeight="1" x14ac:dyDescent="0.25">
      <c r="A60" s="130"/>
      <c r="B60" s="149" t="s">
        <v>117</v>
      </c>
      <c r="C60" s="149"/>
      <c r="D60" s="125" t="s">
        <v>33</v>
      </c>
      <c r="E60" s="57"/>
      <c r="F60" s="57"/>
      <c r="G60" s="129"/>
      <c r="H60" s="53"/>
      <c r="I60" s="53"/>
      <c r="J60" s="53"/>
      <c r="K60" s="53"/>
      <c r="L60" s="53"/>
      <c r="M60" s="132"/>
      <c r="N60" s="51"/>
      <c r="O60" s="51"/>
      <c r="P60" s="48"/>
      <c r="Q60" s="48"/>
      <c r="R60" s="48"/>
      <c r="S60" s="48"/>
      <c r="T60" s="62"/>
      <c r="U60" s="62"/>
      <c r="V60" s="62"/>
      <c r="W60" s="62"/>
      <c r="X60" s="62"/>
      <c r="Y60" s="62"/>
      <c r="Z60" s="62"/>
      <c r="AA60" s="62"/>
      <c r="AB60" s="62"/>
      <c r="AC60" s="6"/>
      <c r="AD60" s="6"/>
      <c r="AE60" s="6"/>
      <c r="AF60" s="6"/>
      <c r="AG60" s="6"/>
      <c r="AH60" s="6"/>
      <c r="AI60" s="6"/>
      <c r="AJ60" s="6"/>
      <c r="AK60" s="6"/>
      <c r="AL60" s="6"/>
      <c r="AM60" s="6"/>
      <c r="AN60" s="6"/>
      <c r="AO60" s="6"/>
      <c r="AP60" s="6"/>
      <c r="AQ60" s="6"/>
      <c r="AR60" s="6"/>
      <c r="AS60" s="6"/>
      <c r="AT60" s="6"/>
      <c r="AU60" s="6"/>
      <c r="AV60" s="6"/>
    </row>
    <row r="61" spans="1:48" s="5" customFormat="1" x14ac:dyDescent="0.25">
      <c r="A61" s="130"/>
      <c r="B61" s="85"/>
      <c r="C61" s="57"/>
      <c r="D61" s="57"/>
      <c r="E61" s="57"/>
      <c r="F61" s="57"/>
      <c r="G61" s="129"/>
      <c r="H61" s="53"/>
      <c r="I61" s="53"/>
      <c r="J61" s="53"/>
      <c r="K61" s="53"/>
      <c r="L61" s="53"/>
      <c r="M61" s="132"/>
      <c r="N61" s="51"/>
      <c r="O61" s="51"/>
      <c r="P61" s="48"/>
      <c r="Q61" s="48"/>
      <c r="R61" s="48"/>
      <c r="S61" s="48"/>
      <c r="T61" s="62"/>
      <c r="U61" s="62"/>
      <c r="V61" s="62"/>
      <c r="W61" s="62"/>
      <c r="X61" s="62"/>
      <c r="Y61" s="62"/>
      <c r="Z61" s="62"/>
      <c r="AA61" s="62"/>
      <c r="AB61" s="62"/>
      <c r="AC61" s="6"/>
      <c r="AD61" s="6"/>
      <c r="AE61" s="6"/>
      <c r="AF61" s="6"/>
      <c r="AG61" s="6"/>
      <c r="AH61" s="6"/>
      <c r="AI61" s="6"/>
      <c r="AJ61" s="6"/>
      <c r="AK61" s="6"/>
      <c r="AL61" s="6"/>
      <c r="AM61" s="6"/>
      <c r="AN61" s="6"/>
      <c r="AO61" s="6"/>
      <c r="AP61" s="6"/>
      <c r="AQ61" s="6"/>
      <c r="AR61" s="6"/>
      <c r="AS61" s="6"/>
      <c r="AT61" s="6"/>
      <c r="AU61" s="6"/>
      <c r="AV61" s="6"/>
    </row>
    <row r="62" spans="1:48" s="5" customFormat="1" x14ac:dyDescent="0.25">
      <c r="A62" s="130"/>
      <c r="B62" s="85"/>
      <c r="C62" s="57"/>
      <c r="D62" s="57"/>
      <c r="E62" s="57"/>
      <c r="F62" s="57"/>
      <c r="G62" s="129"/>
      <c r="H62" s="53"/>
      <c r="I62" s="53"/>
      <c r="J62" s="53"/>
      <c r="K62" s="53"/>
      <c r="L62" s="53"/>
      <c r="M62" s="132"/>
      <c r="N62" s="51"/>
      <c r="O62" s="51"/>
      <c r="P62" s="48"/>
      <c r="Q62" s="48"/>
      <c r="R62" s="48"/>
      <c r="S62" s="48"/>
      <c r="T62" s="62"/>
      <c r="U62" s="62"/>
      <c r="V62" s="62"/>
      <c r="W62" s="62"/>
      <c r="X62" s="62"/>
      <c r="Y62" s="62"/>
      <c r="Z62" s="62"/>
      <c r="AA62" s="62"/>
      <c r="AB62" s="62"/>
      <c r="AC62" s="6"/>
      <c r="AD62" s="6"/>
      <c r="AE62" s="6"/>
      <c r="AF62" s="6"/>
      <c r="AG62" s="6"/>
      <c r="AH62" s="6"/>
      <c r="AI62" s="6"/>
      <c r="AJ62" s="6"/>
      <c r="AK62" s="6"/>
      <c r="AL62" s="6"/>
      <c r="AM62" s="6"/>
      <c r="AN62" s="6"/>
      <c r="AO62" s="6"/>
      <c r="AP62" s="6"/>
      <c r="AQ62" s="6"/>
      <c r="AR62" s="6"/>
      <c r="AS62" s="6"/>
      <c r="AT62" s="6"/>
      <c r="AU62" s="6"/>
      <c r="AV62" s="6"/>
    </row>
    <row r="63" spans="1:48" s="5" customFormat="1" x14ac:dyDescent="0.25">
      <c r="A63" s="134"/>
      <c r="B63" s="85"/>
      <c r="C63" s="57"/>
      <c r="D63" s="57"/>
      <c r="E63" s="57"/>
      <c r="F63" s="57"/>
      <c r="G63" s="129"/>
      <c r="H63" s="53"/>
      <c r="I63" s="53"/>
      <c r="J63" s="53"/>
      <c r="K63" s="53"/>
      <c r="L63" s="53"/>
      <c r="M63" s="132"/>
      <c r="N63" s="51"/>
      <c r="O63" s="51"/>
      <c r="P63" s="48"/>
      <c r="Q63" s="48"/>
      <c r="R63" s="48"/>
      <c r="S63" s="48"/>
      <c r="T63" s="62"/>
      <c r="U63" s="62"/>
      <c r="V63" s="62"/>
      <c r="W63" s="62"/>
      <c r="X63" s="62"/>
      <c r="Y63" s="62"/>
      <c r="Z63" s="62"/>
      <c r="AA63" s="62"/>
      <c r="AB63" s="62"/>
      <c r="AC63" s="6"/>
      <c r="AD63" s="6"/>
      <c r="AE63" s="6"/>
      <c r="AF63" s="6"/>
      <c r="AG63" s="6"/>
      <c r="AH63" s="6"/>
      <c r="AI63" s="6"/>
      <c r="AJ63" s="6"/>
      <c r="AK63" s="6"/>
      <c r="AL63" s="6"/>
      <c r="AM63" s="6"/>
      <c r="AN63" s="6"/>
      <c r="AO63" s="6"/>
      <c r="AP63" s="6"/>
      <c r="AQ63" s="6"/>
      <c r="AR63" s="6"/>
      <c r="AS63" s="6"/>
      <c r="AT63" s="6"/>
      <c r="AU63" s="6"/>
      <c r="AV63" s="6"/>
    </row>
    <row r="64" spans="1:48" s="5" customFormat="1" ht="18.75" x14ac:dyDescent="0.25">
      <c r="A64" s="130"/>
      <c r="B64" s="108"/>
      <c r="C64" s="109"/>
      <c r="D64" s="109"/>
      <c r="E64" s="57"/>
      <c r="F64" s="57"/>
      <c r="G64" s="130"/>
      <c r="H64" s="57"/>
      <c r="I64" s="57"/>
      <c r="J64" s="57"/>
      <c r="K64" s="57"/>
      <c r="L64" s="57"/>
      <c r="M64" s="132"/>
      <c r="N64" s="51"/>
      <c r="O64" s="51"/>
      <c r="P64" s="48"/>
      <c r="Q64" s="48"/>
      <c r="R64" s="48"/>
      <c r="S64" s="48"/>
      <c r="T64" s="62"/>
      <c r="U64" s="62"/>
      <c r="V64" s="62"/>
      <c r="W64" s="62"/>
      <c r="X64" s="62"/>
      <c r="Y64" s="62"/>
      <c r="Z64" s="62"/>
      <c r="AA64" s="62"/>
      <c r="AB64" s="62"/>
      <c r="AC64" s="6"/>
      <c r="AD64" s="6"/>
      <c r="AE64" s="6"/>
      <c r="AF64" s="6"/>
      <c r="AG64" s="6"/>
      <c r="AH64" s="6"/>
      <c r="AI64" s="6"/>
      <c r="AJ64" s="6"/>
      <c r="AK64" s="6"/>
      <c r="AL64" s="6"/>
      <c r="AM64" s="6"/>
      <c r="AN64" s="6"/>
      <c r="AO64" s="6"/>
      <c r="AP64" s="6"/>
      <c r="AQ64" s="6"/>
      <c r="AR64" s="6"/>
      <c r="AS64" s="6"/>
      <c r="AT64" s="6"/>
      <c r="AU64" s="6"/>
      <c r="AV64" s="6"/>
    </row>
    <row r="65" spans="1:48" s="5" customFormat="1" x14ac:dyDescent="0.25">
      <c r="A65" s="130"/>
      <c r="B65" s="85"/>
      <c r="C65" s="57"/>
      <c r="D65" s="57"/>
      <c r="E65" s="57"/>
      <c r="F65" s="57"/>
      <c r="G65" s="130"/>
      <c r="H65" s="57"/>
      <c r="I65" s="57"/>
      <c r="J65" s="57"/>
      <c r="K65" s="57"/>
      <c r="L65" s="57"/>
      <c r="M65" s="132"/>
      <c r="N65" s="51"/>
      <c r="O65" s="51"/>
      <c r="P65" s="48"/>
      <c r="Q65" s="48"/>
      <c r="R65" s="48"/>
      <c r="S65" s="48"/>
      <c r="T65" s="62"/>
      <c r="U65" s="62"/>
      <c r="V65" s="62"/>
      <c r="W65" s="62"/>
      <c r="X65" s="62"/>
      <c r="Y65" s="62"/>
      <c r="Z65" s="62"/>
      <c r="AA65" s="62"/>
      <c r="AB65" s="62"/>
      <c r="AC65" s="6"/>
      <c r="AD65" s="6"/>
      <c r="AE65" s="6"/>
      <c r="AF65" s="6"/>
      <c r="AG65" s="6"/>
      <c r="AH65" s="6"/>
      <c r="AI65" s="6"/>
      <c r="AJ65" s="6"/>
      <c r="AK65" s="6"/>
      <c r="AL65" s="6"/>
      <c r="AM65" s="6"/>
      <c r="AN65" s="6"/>
      <c r="AO65" s="6"/>
      <c r="AP65" s="6"/>
      <c r="AQ65" s="6"/>
      <c r="AR65" s="6"/>
      <c r="AS65" s="6"/>
      <c r="AT65" s="6"/>
      <c r="AU65" s="6"/>
      <c r="AV65" s="6"/>
    </row>
    <row r="66" spans="1:48" s="5" customFormat="1" x14ac:dyDescent="0.25">
      <c r="A66" s="130"/>
      <c r="B66" s="85"/>
      <c r="C66" s="57"/>
      <c r="D66" s="57"/>
      <c r="E66" s="57"/>
      <c r="F66" s="57"/>
      <c r="G66" s="130"/>
      <c r="H66" s="57"/>
      <c r="I66" s="57"/>
      <c r="J66" s="57"/>
      <c r="K66" s="57"/>
      <c r="L66" s="57"/>
      <c r="M66" s="132"/>
      <c r="N66" s="51"/>
      <c r="O66" s="51"/>
      <c r="P66" s="48"/>
      <c r="Q66" s="48"/>
      <c r="R66" s="48"/>
      <c r="S66" s="48"/>
      <c r="T66" s="62"/>
      <c r="U66" s="62"/>
      <c r="V66" s="62"/>
      <c r="W66" s="62"/>
      <c r="X66" s="62"/>
      <c r="Y66" s="62"/>
      <c r="Z66" s="62"/>
      <c r="AA66" s="62"/>
      <c r="AB66" s="62"/>
      <c r="AC66" s="6"/>
      <c r="AD66" s="6"/>
      <c r="AE66" s="6"/>
      <c r="AF66" s="6"/>
      <c r="AG66" s="6"/>
      <c r="AH66" s="6"/>
      <c r="AI66" s="6"/>
      <c r="AJ66" s="6"/>
      <c r="AK66" s="6"/>
      <c r="AL66" s="6"/>
      <c r="AM66" s="6"/>
      <c r="AN66" s="6"/>
      <c r="AO66" s="6"/>
      <c r="AP66" s="6"/>
      <c r="AQ66" s="6"/>
      <c r="AR66" s="6"/>
      <c r="AS66" s="6"/>
      <c r="AT66" s="6"/>
      <c r="AU66" s="6"/>
      <c r="AV66" s="6"/>
    </row>
    <row r="67" spans="1:48" s="5" customFormat="1" x14ac:dyDescent="0.25">
      <c r="A67" s="130"/>
      <c r="B67" s="85"/>
      <c r="C67" s="57"/>
      <c r="D67" s="57"/>
      <c r="E67" s="57"/>
      <c r="F67" s="57"/>
      <c r="G67" s="129"/>
      <c r="H67" s="53"/>
      <c r="I67" s="53"/>
      <c r="J67" s="53"/>
      <c r="K67" s="53"/>
      <c r="L67" s="53"/>
      <c r="M67" s="132"/>
      <c r="N67" s="51"/>
      <c r="O67" s="51"/>
      <c r="P67" s="48"/>
      <c r="Q67" s="48"/>
      <c r="R67" s="48"/>
      <c r="S67" s="48"/>
      <c r="T67" s="62"/>
      <c r="U67" s="62"/>
      <c r="V67" s="62"/>
      <c r="W67" s="62"/>
      <c r="X67" s="62"/>
      <c r="Y67" s="62"/>
      <c r="Z67" s="62"/>
      <c r="AA67" s="62"/>
      <c r="AB67" s="62"/>
      <c r="AC67" s="6"/>
      <c r="AD67" s="6"/>
      <c r="AE67" s="6"/>
      <c r="AF67" s="6"/>
      <c r="AG67" s="6"/>
      <c r="AH67" s="6"/>
      <c r="AI67" s="6"/>
      <c r="AJ67" s="6"/>
      <c r="AK67" s="6"/>
      <c r="AL67" s="6"/>
      <c r="AM67" s="6"/>
      <c r="AN67" s="6"/>
      <c r="AO67" s="6"/>
      <c r="AP67" s="6"/>
      <c r="AQ67" s="6"/>
      <c r="AR67" s="6"/>
      <c r="AS67" s="6"/>
      <c r="AT67" s="6"/>
      <c r="AU67" s="6"/>
      <c r="AV67" s="6"/>
    </row>
    <row r="68" spans="1:48" s="5" customFormat="1" x14ac:dyDescent="0.25">
      <c r="A68" s="130"/>
      <c r="B68" s="85"/>
      <c r="C68" s="57"/>
      <c r="D68" s="57"/>
      <c r="E68" s="57"/>
      <c r="F68" s="57"/>
      <c r="G68" s="129"/>
      <c r="H68" s="53"/>
      <c r="I68" s="53"/>
      <c r="J68" s="53"/>
      <c r="K68" s="53"/>
      <c r="L68" s="53"/>
      <c r="M68" s="132"/>
      <c r="N68" s="51"/>
      <c r="O68" s="51"/>
      <c r="P68" s="48"/>
      <c r="Q68" s="48"/>
      <c r="R68" s="48"/>
      <c r="S68" s="48"/>
      <c r="T68" s="62"/>
      <c r="U68" s="62"/>
      <c r="V68" s="62"/>
      <c r="W68" s="62"/>
      <c r="X68" s="62"/>
      <c r="Y68" s="62"/>
      <c r="Z68" s="62"/>
      <c r="AA68" s="62"/>
      <c r="AB68" s="62"/>
      <c r="AC68" s="6"/>
      <c r="AD68" s="6"/>
      <c r="AE68" s="6"/>
      <c r="AF68" s="6"/>
      <c r="AG68" s="6"/>
      <c r="AH68" s="6"/>
      <c r="AI68" s="6"/>
      <c r="AJ68" s="6"/>
      <c r="AK68" s="6"/>
      <c r="AL68" s="6"/>
      <c r="AM68" s="6"/>
      <c r="AN68" s="6"/>
      <c r="AO68" s="6"/>
      <c r="AP68" s="6"/>
      <c r="AQ68" s="6"/>
      <c r="AR68" s="6"/>
      <c r="AS68" s="6"/>
      <c r="AT68" s="6"/>
      <c r="AU68" s="6"/>
      <c r="AV68" s="6"/>
    </row>
    <row r="69" spans="1:48" s="5" customFormat="1" x14ac:dyDescent="0.25">
      <c r="A69" s="130"/>
      <c r="B69" s="85"/>
      <c r="C69" s="57"/>
      <c r="D69" s="57"/>
      <c r="E69" s="57"/>
      <c r="F69" s="57"/>
      <c r="G69" s="130"/>
      <c r="H69" s="57"/>
      <c r="I69" s="57"/>
      <c r="J69" s="57"/>
      <c r="K69" s="57"/>
      <c r="L69" s="57"/>
      <c r="M69" s="132"/>
      <c r="N69" s="51"/>
      <c r="O69" s="51"/>
      <c r="P69" s="48"/>
      <c r="Q69" s="48"/>
      <c r="R69" s="48"/>
      <c r="S69" s="48"/>
      <c r="T69" s="62"/>
      <c r="U69" s="62"/>
      <c r="V69" s="62"/>
      <c r="W69" s="62"/>
      <c r="X69" s="62"/>
      <c r="Y69" s="62"/>
      <c r="Z69" s="62"/>
      <c r="AA69" s="62"/>
      <c r="AB69" s="62"/>
      <c r="AC69" s="6"/>
      <c r="AD69" s="6"/>
      <c r="AE69" s="6"/>
      <c r="AF69" s="6"/>
      <c r="AG69" s="6"/>
      <c r="AH69" s="6"/>
      <c r="AI69" s="6"/>
      <c r="AJ69" s="6"/>
      <c r="AK69" s="6"/>
      <c r="AL69" s="6"/>
      <c r="AM69" s="6"/>
      <c r="AN69" s="6"/>
      <c r="AO69" s="6"/>
      <c r="AP69" s="6"/>
      <c r="AQ69" s="6"/>
      <c r="AR69" s="6"/>
      <c r="AS69" s="6"/>
      <c r="AT69" s="6"/>
      <c r="AU69" s="6"/>
      <c r="AV69" s="6"/>
    </row>
    <row r="70" spans="1:48" s="5" customFormat="1" x14ac:dyDescent="0.25">
      <c r="A70" s="130"/>
      <c r="B70" s="85"/>
      <c r="C70" s="57"/>
      <c r="D70" s="57"/>
      <c r="E70" s="57"/>
      <c r="F70" s="57"/>
      <c r="G70" s="130"/>
      <c r="H70" s="57"/>
      <c r="I70" s="57"/>
      <c r="J70" s="57"/>
      <c r="K70" s="57"/>
      <c r="L70" s="57"/>
      <c r="M70" s="132"/>
      <c r="N70" s="51"/>
      <c r="O70" s="51"/>
      <c r="P70" s="48"/>
      <c r="Q70" s="48"/>
      <c r="R70" s="48"/>
      <c r="S70" s="48"/>
      <c r="T70" s="62"/>
      <c r="U70" s="62"/>
      <c r="V70" s="62"/>
      <c r="W70" s="62"/>
      <c r="X70" s="62"/>
      <c r="Y70" s="62"/>
      <c r="Z70" s="62"/>
      <c r="AA70" s="62"/>
      <c r="AB70" s="62"/>
      <c r="AC70" s="6"/>
      <c r="AD70" s="6"/>
      <c r="AE70" s="6"/>
      <c r="AF70" s="6"/>
      <c r="AG70" s="6"/>
      <c r="AH70" s="6"/>
      <c r="AI70" s="6"/>
      <c r="AJ70" s="6"/>
      <c r="AK70" s="6"/>
      <c r="AL70" s="6"/>
      <c r="AM70" s="6"/>
      <c r="AN70" s="6"/>
      <c r="AO70" s="6"/>
      <c r="AP70" s="6"/>
      <c r="AQ70" s="6"/>
      <c r="AR70" s="6"/>
      <c r="AS70" s="6"/>
      <c r="AT70" s="6"/>
      <c r="AU70" s="6"/>
      <c r="AV70" s="6"/>
    </row>
    <row r="71" spans="1:48" s="5" customFormat="1" x14ac:dyDescent="0.25">
      <c r="A71" s="130"/>
      <c r="B71" s="85"/>
      <c r="C71" s="57"/>
      <c r="D71" s="57"/>
      <c r="E71" s="57"/>
      <c r="F71" s="57"/>
      <c r="G71" s="130"/>
      <c r="H71" s="57"/>
      <c r="I71" s="57"/>
      <c r="J71" s="57"/>
      <c r="K71" s="57"/>
      <c r="L71" s="57"/>
      <c r="M71" s="132"/>
      <c r="N71" s="51"/>
      <c r="O71" s="51"/>
      <c r="P71" s="48"/>
      <c r="Q71" s="48"/>
      <c r="R71" s="48"/>
      <c r="S71" s="48"/>
      <c r="T71" s="62"/>
      <c r="U71" s="62"/>
      <c r="V71" s="62"/>
      <c r="W71" s="62"/>
      <c r="X71" s="62"/>
      <c r="Y71" s="62"/>
      <c r="Z71" s="62"/>
      <c r="AA71" s="62"/>
      <c r="AB71" s="62"/>
      <c r="AC71" s="6"/>
      <c r="AD71" s="6"/>
      <c r="AE71" s="6"/>
      <c r="AF71" s="6"/>
      <c r="AG71" s="6"/>
      <c r="AH71" s="6"/>
      <c r="AI71" s="6"/>
      <c r="AJ71" s="6"/>
      <c r="AK71" s="6"/>
      <c r="AL71" s="6"/>
      <c r="AM71" s="6"/>
      <c r="AN71" s="6"/>
      <c r="AO71" s="6"/>
      <c r="AP71" s="6"/>
      <c r="AQ71" s="6"/>
      <c r="AR71" s="6"/>
      <c r="AS71" s="6"/>
      <c r="AT71" s="6"/>
      <c r="AU71" s="6"/>
      <c r="AV71" s="6"/>
    </row>
    <row r="72" spans="1:48" s="5" customFormat="1" x14ac:dyDescent="0.25">
      <c r="A72" s="130"/>
      <c r="B72" s="85"/>
      <c r="C72" s="57"/>
      <c r="D72" s="57"/>
      <c r="E72" s="57"/>
      <c r="F72" s="57"/>
      <c r="G72" s="130"/>
      <c r="H72" s="57"/>
      <c r="I72" s="57"/>
      <c r="J72" s="57"/>
      <c r="K72" s="57"/>
      <c r="L72" s="57"/>
      <c r="M72" s="132"/>
      <c r="N72" s="51"/>
      <c r="O72" s="51"/>
      <c r="P72" s="48"/>
      <c r="Q72" s="48"/>
      <c r="R72" s="48"/>
      <c r="S72" s="48"/>
      <c r="T72" s="62"/>
      <c r="U72" s="62"/>
      <c r="V72" s="62"/>
      <c r="W72" s="62"/>
      <c r="X72" s="62"/>
      <c r="Y72" s="62"/>
      <c r="Z72" s="62"/>
      <c r="AA72" s="62"/>
      <c r="AB72" s="62"/>
      <c r="AC72" s="6"/>
      <c r="AD72" s="6"/>
      <c r="AE72" s="6"/>
      <c r="AF72" s="6"/>
      <c r="AG72" s="6"/>
      <c r="AH72" s="6"/>
      <c r="AI72" s="6"/>
      <c r="AJ72" s="6"/>
      <c r="AK72" s="6"/>
      <c r="AL72" s="6"/>
      <c r="AM72" s="6"/>
      <c r="AN72" s="6"/>
      <c r="AO72" s="6"/>
      <c r="AP72" s="6"/>
      <c r="AQ72" s="6"/>
      <c r="AR72" s="6"/>
      <c r="AS72" s="6"/>
      <c r="AT72" s="6"/>
      <c r="AU72" s="6"/>
      <c r="AV72" s="6"/>
    </row>
    <row r="73" spans="1:48" s="5" customFormat="1" x14ac:dyDescent="0.25">
      <c r="A73" s="130"/>
      <c r="B73" s="85"/>
      <c r="C73" s="57"/>
      <c r="D73" s="57"/>
      <c r="E73" s="57"/>
      <c r="F73" s="57"/>
      <c r="G73" s="141" t="s">
        <v>118</v>
      </c>
      <c r="H73" s="141"/>
      <c r="I73" s="141"/>
      <c r="J73" s="54">
        <f>C32-C52</f>
        <v>1010.5120383728299</v>
      </c>
      <c r="K73" s="58" t="s">
        <v>107</v>
      </c>
      <c r="L73" s="59"/>
      <c r="M73" s="132"/>
      <c r="N73" s="51"/>
      <c r="O73" s="51"/>
      <c r="P73" s="48"/>
      <c r="Q73" s="48"/>
      <c r="R73" s="48"/>
      <c r="S73" s="48"/>
      <c r="T73" s="62"/>
      <c r="U73" s="62"/>
      <c r="V73" s="62"/>
      <c r="W73" s="62"/>
      <c r="X73" s="62"/>
      <c r="Y73" s="62"/>
      <c r="Z73" s="62"/>
      <c r="AA73" s="62"/>
      <c r="AB73" s="62"/>
      <c r="AC73" s="6"/>
      <c r="AD73" s="6"/>
      <c r="AE73" s="6"/>
      <c r="AF73" s="6"/>
      <c r="AG73" s="6"/>
      <c r="AH73" s="6"/>
      <c r="AI73" s="6"/>
      <c r="AJ73" s="6"/>
      <c r="AK73" s="6"/>
      <c r="AL73" s="6"/>
      <c r="AM73" s="6"/>
      <c r="AN73" s="6"/>
      <c r="AO73" s="6"/>
      <c r="AP73" s="6"/>
      <c r="AQ73" s="6"/>
      <c r="AR73" s="6"/>
      <c r="AS73" s="6"/>
      <c r="AT73" s="6"/>
      <c r="AU73" s="6"/>
      <c r="AV73" s="6"/>
    </row>
    <row r="74" spans="1:48" s="5" customFormat="1" x14ac:dyDescent="0.25">
      <c r="A74" s="130"/>
      <c r="B74" s="85"/>
      <c r="C74" s="57"/>
      <c r="D74" s="57"/>
      <c r="E74" s="57"/>
      <c r="F74" s="57"/>
      <c r="G74" s="141" t="s">
        <v>119</v>
      </c>
      <c r="H74" s="141"/>
      <c r="I74" s="141"/>
      <c r="J74" s="54">
        <f>J73/C5</f>
        <v>0.20210240767456597</v>
      </c>
      <c r="K74" s="58" t="s">
        <v>107</v>
      </c>
      <c r="L74" s="59"/>
      <c r="M74" s="132"/>
      <c r="N74" s="51"/>
      <c r="O74" s="51"/>
      <c r="P74" s="48"/>
      <c r="Q74" s="48"/>
      <c r="R74" s="48"/>
      <c r="S74" s="48"/>
      <c r="T74" s="62"/>
      <c r="U74" s="62"/>
      <c r="V74" s="62"/>
      <c r="W74" s="62"/>
      <c r="X74" s="62"/>
      <c r="Y74" s="62"/>
      <c r="Z74" s="62"/>
      <c r="AA74" s="62"/>
      <c r="AB74" s="62"/>
      <c r="AC74" s="6"/>
      <c r="AD74" s="6"/>
      <c r="AE74" s="6"/>
      <c r="AF74" s="6"/>
      <c r="AG74" s="6"/>
      <c r="AH74" s="6"/>
      <c r="AI74" s="6"/>
      <c r="AJ74" s="6"/>
      <c r="AK74" s="6"/>
      <c r="AL74" s="6"/>
      <c r="AM74" s="6"/>
      <c r="AN74" s="6"/>
      <c r="AO74" s="6"/>
      <c r="AP74" s="6"/>
      <c r="AQ74" s="6"/>
      <c r="AR74" s="6"/>
      <c r="AS74" s="6"/>
      <c r="AT74" s="6"/>
      <c r="AU74" s="6"/>
      <c r="AV74" s="6"/>
    </row>
    <row r="75" spans="1:48" s="5" customFormat="1" x14ac:dyDescent="0.25">
      <c r="A75" s="130"/>
      <c r="B75" s="133"/>
      <c r="C75" s="130"/>
      <c r="D75" s="130"/>
      <c r="E75" s="130"/>
      <c r="F75" s="130"/>
      <c r="G75" s="141" t="s">
        <v>120</v>
      </c>
      <c r="H75" s="141"/>
      <c r="I75" s="141"/>
      <c r="J75" s="54">
        <f>(C48/20)*1.05</f>
        <v>10.5</v>
      </c>
      <c r="K75" s="58" t="s">
        <v>121</v>
      </c>
      <c r="L75" s="59"/>
      <c r="M75" s="132"/>
      <c r="N75" s="51"/>
      <c r="O75" s="51"/>
      <c r="P75" s="48"/>
      <c r="Q75" s="48"/>
      <c r="R75" s="48"/>
      <c r="S75" s="48"/>
      <c r="T75" s="62"/>
      <c r="U75" s="62"/>
      <c r="V75" s="62"/>
      <c r="W75" s="62"/>
      <c r="X75" s="62"/>
      <c r="Y75" s="62"/>
      <c r="Z75" s="62"/>
      <c r="AA75" s="62"/>
      <c r="AB75" s="62"/>
      <c r="AC75" s="6"/>
      <c r="AD75" s="6"/>
      <c r="AE75" s="6"/>
      <c r="AF75" s="6"/>
      <c r="AG75" s="6"/>
      <c r="AH75" s="6"/>
      <c r="AI75" s="6"/>
      <c r="AJ75" s="6"/>
      <c r="AK75" s="6"/>
      <c r="AL75" s="6"/>
      <c r="AM75" s="6"/>
      <c r="AN75" s="6"/>
      <c r="AO75" s="6"/>
      <c r="AP75" s="6"/>
      <c r="AQ75" s="6"/>
      <c r="AR75" s="6"/>
      <c r="AS75" s="6"/>
      <c r="AT75" s="6"/>
      <c r="AU75" s="6"/>
      <c r="AV75" s="6"/>
    </row>
    <row r="76" spans="1:48" s="5" customFormat="1" x14ac:dyDescent="0.25">
      <c r="A76" s="57"/>
      <c r="B76" s="110"/>
      <c r="C76" s="53"/>
      <c r="D76" s="53"/>
      <c r="E76" s="53"/>
      <c r="F76" s="53"/>
      <c r="G76" s="53"/>
      <c r="H76" s="53"/>
      <c r="I76" s="53"/>
      <c r="J76" s="53"/>
      <c r="K76" s="53"/>
      <c r="L76" s="53"/>
      <c r="M76" s="51"/>
      <c r="N76" s="51"/>
      <c r="O76" s="51"/>
      <c r="P76" s="48"/>
      <c r="Q76" s="48"/>
      <c r="R76" s="48"/>
      <c r="S76" s="48"/>
      <c r="T76" s="62"/>
      <c r="U76" s="62"/>
      <c r="V76" s="62"/>
      <c r="W76" s="62"/>
      <c r="X76" s="62"/>
      <c r="Y76" s="62"/>
      <c r="Z76" s="62"/>
      <c r="AA76" s="62"/>
      <c r="AB76" s="62"/>
      <c r="AC76" s="6"/>
      <c r="AD76" s="6"/>
      <c r="AE76" s="6"/>
      <c r="AF76" s="6"/>
      <c r="AG76" s="6"/>
      <c r="AH76" s="6"/>
      <c r="AI76" s="6"/>
      <c r="AJ76" s="6"/>
      <c r="AK76" s="6"/>
      <c r="AL76" s="6"/>
      <c r="AM76" s="6"/>
      <c r="AN76" s="6"/>
      <c r="AO76" s="6"/>
      <c r="AP76" s="6"/>
      <c r="AQ76" s="6"/>
      <c r="AR76" s="6"/>
      <c r="AS76" s="6"/>
      <c r="AT76" s="6"/>
      <c r="AU76" s="6"/>
      <c r="AV76" s="6"/>
    </row>
    <row r="77" spans="1:48" s="5" customFormat="1" x14ac:dyDescent="0.25">
      <c r="A77" s="57"/>
      <c r="B77" s="110"/>
      <c r="C77" s="53"/>
      <c r="D77" s="53"/>
      <c r="E77" s="53"/>
      <c r="F77" s="53"/>
      <c r="G77" s="53"/>
      <c r="H77" s="53"/>
      <c r="I77" s="53"/>
      <c r="J77" s="53"/>
      <c r="K77" s="53"/>
      <c r="L77" s="53"/>
      <c r="M77" s="51"/>
      <c r="N77" s="51"/>
      <c r="O77" s="51"/>
      <c r="P77" s="48"/>
      <c r="Q77" s="48"/>
      <c r="R77" s="48"/>
      <c r="S77" s="48"/>
      <c r="T77" s="62"/>
      <c r="U77" s="62"/>
      <c r="V77" s="62"/>
      <c r="W77" s="62"/>
      <c r="X77" s="62"/>
      <c r="Y77" s="62"/>
      <c r="Z77" s="62"/>
      <c r="AA77" s="62"/>
      <c r="AB77" s="62"/>
      <c r="AC77" s="6"/>
      <c r="AD77" s="6"/>
      <c r="AE77" s="6"/>
      <c r="AF77" s="6"/>
      <c r="AG77" s="6"/>
      <c r="AH77" s="6"/>
      <c r="AI77" s="6"/>
      <c r="AJ77" s="6"/>
      <c r="AK77" s="6"/>
      <c r="AL77" s="6"/>
      <c r="AM77" s="6"/>
      <c r="AN77" s="6"/>
      <c r="AO77" s="6"/>
      <c r="AP77" s="6"/>
      <c r="AQ77" s="6"/>
      <c r="AR77" s="6"/>
      <c r="AS77" s="6"/>
      <c r="AT77" s="6"/>
      <c r="AU77" s="6"/>
      <c r="AV77" s="6"/>
    </row>
    <row r="78" spans="1:48" s="5" customFormat="1" x14ac:dyDescent="0.25">
      <c r="A78" s="57"/>
      <c r="B78" s="110"/>
      <c r="C78" s="53"/>
      <c r="D78" s="53"/>
      <c r="E78" s="53"/>
      <c r="F78" s="53"/>
      <c r="G78" s="53"/>
      <c r="H78" s="53"/>
      <c r="I78" s="53"/>
      <c r="J78" s="53"/>
      <c r="K78" s="53"/>
      <c r="L78" s="53"/>
      <c r="M78" s="51"/>
      <c r="N78" s="51"/>
      <c r="O78" s="51"/>
      <c r="P78" s="48"/>
      <c r="Q78" s="48"/>
      <c r="R78" s="48"/>
      <c r="S78" s="48"/>
      <c r="T78" s="62"/>
      <c r="U78" s="62"/>
      <c r="V78" s="62"/>
      <c r="W78" s="62"/>
      <c r="X78" s="62"/>
      <c r="Y78" s="62"/>
      <c r="Z78" s="62"/>
      <c r="AA78" s="62"/>
      <c r="AB78" s="62"/>
      <c r="AC78" s="6"/>
      <c r="AD78" s="6"/>
      <c r="AE78" s="6"/>
      <c r="AF78" s="6"/>
      <c r="AG78" s="6"/>
      <c r="AH78" s="6"/>
      <c r="AI78" s="6"/>
      <c r="AJ78" s="6"/>
      <c r="AK78" s="6"/>
      <c r="AL78" s="6"/>
      <c r="AM78" s="6"/>
      <c r="AN78" s="6"/>
      <c r="AO78" s="6"/>
      <c r="AP78" s="6"/>
      <c r="AQ78" s="6"/>
      <c r="AR78" s="6"/>
      <c r="AS78" s="6"/>
      <c r="AT78" s="6"/>
      <c r="AU78" s="6"/>
      <c r="AV78" s="6"/>
    </row>
    <row r="79" spans="1:48" s="5" customFormat="1" x14ac:dyDescent="0.25">
      <c r="A79" s="57"/>
      <c r="B79" s="111"/>
      <c r="C79" s="111"/>
      <c r="D79" s="111"/>
      <c r="E79" s="111"/>
      <c r="F79" s="111"/>
      <c r="G79" s="111"/>
      <c r="H79" s="111"/>
      <c r="I79" s="111"/>
      <c r="J79" s="111"/>
      <c r="K79" s="111"/>
      <c r="L79" s="111"/>
      <c r="M79" s="51"/>
      <c r="N79" s="51"/>
      <c r="O79" s="51"/>
      <c r="P79" s="48"/>
      <c r="Q79" s="48"/>
      <c r="R79" s="48"/>
      <c r="S79" s="62"/>
      <c r="T79" s="62"/>
      <c r="U79" s="62"/>
      <c r="V79" s="62"/>
      <c r="W79" s="62"/>
      <c r="X79" s="62"/>
      <c r="Y79" s="62"/>
      <c r="Z79" s="62"/>
      <c r="AA79" s="62"/>
      <c r="AB79" s="62"/>
      <c r="AC79" s="6"/>
      <c r="AD79" s="6"/>
      <c r="AE79" s="6"/>
      <c r="AF79" s="6"/>
      <c r="AG79" s="6"/>
      <c r="AH79" s="6"/>
      <c r="AI79" s="6"/>
      <c r="AJ79" s="6"/>
      <c r="AK79" s="6"/>
      <c r="AL79" s="6"/>
      <c r="AM79" s="6"/>
      <c r="AN79" s="6"/>
      <c r="AO79" s="6"/>
      <c r="AP79" s="6"/>
      <c r="AQ79" s="6"/>
      <c r="AR79" s="6"/>
      <c r="AS79" s="6"/>
      <c r="AT79" s="6"/>
      <c r="AU79" s="6"/>
      <c r="AV79" s="6"/>
    </row>
    <row r="80" spans="1:48" s="5" customFormat="1" x14ac:dyDescent="0.25">
      <c r="A80" s="57"/>
      <c r="B80" s="111"/>
      <c r="C80" s="111"/>
      <c r="D80" s="111"/>
      <c r="E80" s="111"/>
      <c r="F80" s="111"/>
      <c r="G80" s="111"/>
      <c r="H80" s="111"/>
      <c r="I80" s="111"/>
      <c r="J80" s="111"/>
      <c r="K80" s="111"/>
      <c r="L80" s="111"/>
      <c r="M80" s="51"/>
      <c r="N80" s="51"/>
      <c r="O80" s="51"/>
      <c r="P80" s="48"/>
      <c r="Q80" s="48"/>
      <c r="R80" s="48"/>
      <c r="S80" s="62"/>
      <c r="T80" s="62"/>
      <c r="U80" s="62"/>
      <c r="V80" s="62"/>
      <c r="W80" s="62"/>
      <c r="X80" s="62"/>
      <c r="Y80" s="62"/>
      <c r="Z80" s="62"/>
      <c r="AA80" s="62"/>
      <c r="AB80" s="62"/>
      <c r="AC80" s="6"/>
      <c r="AD80" s="6"/>
      <c r="AE80" s="6"/>
      <c r="AF80" s="6"/>
      <c r="AG80" s="6"/>
      <c r="AH80" s="6"/>
      <c r="AI80" s="6"/>
      <c r="AJ80" s="6"/>
      <c r="AK80" s="6"/>
      <c r="AL80" s="6"/>
      <c r="AM80" s="6"/>
      <c r="AN80" s="6"/>
      <c r="AO80" s="6"/>
      <c r="AP80" s="6"/>
      <c r="AQ80" s="6"/>
      <c r="AR80" s="6"/>
      <c r="AS80" s="6"/>
      <c r="AT80" s="6"/>
      <c r="AU80" s="6"/>
      <c r="AV80" s="6"/>
    </row>
    <row r="81" spans="1:48" s="5" customFormat="1" x14ac:dyDescent="0.25">
      <c r="A81" s="57"/>
      <c r="B81" s="111"/>
      <c r="C81" s="111"/>
      <c r="D81" s="111"/>
      <c r="E81" s="111"/>
      <c r="F81" s="111"/>
      <c r="G81" s="111"/>
      <c r="H81" s="111"/>
      <c r="I81" s="111"/>
      <c r="J81" s="111"/>
      <c r="K81" s="111"/>
      <c r="L81" s="111"/>
      <c r="M81" s="51"/>
      <c r="N81" s="51"/>
      <c r="O81" s="51"/>
      <c r="P81" s="48"/>
      <c r="Q81" s="48"/>
      <c r="R81" s="48"/>
      <c r="S81" s="62"/>
      <c r="T81" s="62"/>
      <c r="U81" s="62"/>
      <c r="V81" s="62"/>
      <c r="W81" s="62"/>
      <c r="X81" s="62"/>
      <c r="Y81" s="62"/>
      <c r="Z81" s="62"/>
      <c r="AA81" s="62"/>
      <c r="AB81" s="62"/>
      <c r="AC81" s="6"/>
      <c r="AD81" s="6"/>
      <c r="AE81" s="6"/>
      <c r="AF81" s="6"/>
      <c r="AG81" s="6"/>
      <c r="AH81" s="6"/>
      <c r="AI81" s="6"/>
      <c r="AJ81" s="6"/>
      <c r="AK81" s="6"/>
      <c r="AL81" s="6"/>
      <c r="AM81" s="6"/>
      <c r="AN81" s="6"/>
      <c r="AO81" s="6"/>
      <c r="AP81" s="6"/>
      <c r="AQ81" s="6"/>
      <c r="AR81" s="6"/>
      <c r="AS81" s="6"/>
      <c r="AT81" s="6"/>
      <c r="AU81" s="6"/>
      <c r="AV81" s="6"/>
    </row>
    <row r="82" spans="1:48" s="5" customFormat="1" x14ac:dyDescent="0.25">
      <c r="A82" s="57"/>
      <c r="B82" s="111"/>
      <c r="C82" s="111"/>
      <c r="D82" s="111"/>
      <c r="E82" s="111"/>
      <c r="F82" s="111"/>
      <c r="G82" s="111"/>
      <c r="H82" s="111"/>
      <c r="I82" s="111"/>
      <c r="J82" s="111"/>
      <c r="K82" s="111"/>
      <c r="L82" s="111"/>
      <c r="M82" s="51"/>
      <c r="N82" s="51"/>
      <c r="O82" s="51"/>
      <c r="P82" s="48"/>
      <c r="Q82" s="48"/>
      <c r="R82" s="48"/>
      <c r="S82" s="62"/>
      <c r="T82" s="62"/>
      <c r="U82" s="62"/>
      <c r="V82" s="62"/>
      <c r="W82" s="62"/>
      <c r="X82" s="62"/>
      <c r="Y82" s="62"/>
      <c r="Z82" s="62"/>
      <c r="AA82" s="62"/>
      <c r="AB82" s="62"/>
      <c r="AC82" s="6"/>
      <c r="AD82" s="6"/>
      <c r="AE82" s="6"/>
      <c r="AF82" s="6"/>
      <c r="AG82" s="6"/>
      <c r="AH82" s="6"/>
      <c r="AI82" s="6"/>
      <c r="AJ82" s="6"/>
      <c r="AK82" s="6"/>
      <c r="AL82" s="6"/>
      <c r="AM82" s="6"/>
      <c r="AN82" s="6"/>
      <c r="AO82" s="6"/>
      <c r="AP82" s="6"/>
      <c r="AQ82" s="6"/>
      <c r="AR82" s="6"/>
      <c r="AS82" s="6"/>
      <c r="AT82" s="6"/>
      <c r="AU82" s="6"/>
      <c r="AV82" s="6"/>
    </row>
    <row r="83" spans="1:48" s="5" customFormat="1" x14ac:dyDescent="0.25">
      <c r="A83" s="57"/>
      <c r="B83" s="111"/>
      <c r="C83" s="111"/>
      <c r="D83" s="111"/>
      <c r="E83" s="111"/>
      <c r="F83" s="111"/>
      <c r="G83" s="111"/>
      <c r="H83" s="111"/>
      <c r="I83" s="111"/>
      <c r="J83" s="111"/>
      <c r="K83" s="111"/>
      <c r="L83" s="111"/>
      <c r="M83" s="51"/>
      <c r="N83" s="51"/>
      <c r="O83" s="51"/>
      <c r="P83" s="48"/>
      <c r="Q83" s="48"/>
      <c r="R83" s="48"/>
      <c r="S83" s="62"/>
      <c r="T83" s="62"/>
      <c r="U83" s="62"/>
      <c r="V83" s="62"/>
      <c r="W83" s="62"/>
      <c r="X83" s="62"/>
      <c r="Y83" s="62"/>
      <c r="Z83" s="62"/>
      <c r="AA83" s="62"/>
      <c r="AB83" s="62"/>
      <c r="AC83" s="6"/>
      <c r="AD83" s="6"/>
      <c r="AE83" s="6"/>
      <c r="AF83" s="6"/>
      <c r="AG83" s="6"/>
      <c r="AH83" s="6"/>
      <c r="AI83" s="6"/>
      <c r="AJ83" s="6"/>
      <c r="AK83" s="6"/>
      <c r="AL83" s="6"/>
      <c r="AM83" s="6"/>
      <c r="AN83" s="6"/>
      <c r="AO83" s="6"/>
      <c r="AP83" s="6"/>
      <c r="AQ83" s="6"/>
      <c r="AR83" s="6"/>
      <c r="AS83" s="6"/>
      <c r="AT83" s="6"/>
      <c r="AU83" s="6"/>
      <c r="AV83" s="6"/>
    </row>
    <row r="84" spans="1:48" s="5" customFormat="1" x14ac:dyDescent="0.25">
      <c r="A84" s="57"/>
      <c r="B84" s="111"/>
      <c r="C84" s="111"/>
      <c r="D84" s="111"/>
      <c r="E84" s="111"/>
      <c r="F84" s="111"/>
      <c r="G84" s="111"/>
      <c r="H84" s="111"/>
      <c r="I84" s="111"/>
      <c r="J84" s="111"/>
      <c r="K84" s="111"/>
      <c r="L84" s="111"/>
      <c r="M84" s="51"/>
      <c r="N84" s="51"/>
      <c r="O84" s="51"/>
      <c r="P84" s="48"/>
      <c r="Q84" s="48"/>
      <c r="R84" s="48"/>
      <c r="S84" s="62"/>
      <c r="T84" s="62"/>
      <c r="U84" s="62"/>
      <c r="V84" s="62"/>
      <c r="W84" s="62"/>
      <c r="X84" s="62"/>
      <c r="Y84" s="62"/>
      <c r="Z84" s="62"/>
      <c r="AA84" s="62"/>
      <c r="AB84" s="62"/>
      <c r="AC84" s="6"/>
      <c r="AD84" s="6"/>
      <c r="AE84" s="6"/>
      <c r="AF84" s="6"/>
      <c r="AG84" s="6"/>
      <c r="AH84" s="6"/>
      <c r="AI84" s="6"/>
      <c r="AJ84" s="6"/>
      <c r="AK84" s="6"/>
      <c r="AL84" s="6"/>
      <c r="AM84" s="6"/>
      <c r="AN84" s="6"/>
      <c r="AO84" s="6"/>
      <c r="AP84" s="6"/>
      <c r="AQ84" s="6"/>
      <c r="AR84" s="6"/>
      <c r="AS84" s="6"/>
      <c r="AT84" s="6"/>
      <c r="AU84" s="6"/>
      <c r="AV84" s="6"/>
    </row>
    <row r="85" spans="1:48" s="5" customFormat="1" x14ac:dyDescent="0.25">
      <c r="A85" s="57"/>
      <c r="B85" s="111"/>
      <c r="C85" s="111"/>
      <c r="D85" s="111"/>
      <c r="E85" s="111"/>
      <c r="F85" s="111"/>
      <c r="G85" s="111"/>
      <c r="H85" s="111"/>
      <c r="I85" s="111"/>
      <c r="J85" s="111"/>
      <c r="K85" s="111"/>
      <c r="L85" s="111"/>
      <c r="M85" s="51"/>
      <c r="N85" s="51"/>
      <c r="O85" s="51"/>
      <c r="P85" s="48"/>
      <c r="Q85" s="48"/>
      <c r="R85" s="48"/>
      <c r="S85" s="62"/>
      <c r="T85" s="62"/>
      <c r="U85" s="62"/>
      <c r="V85" s="62"/>
      <c r="W85" s="62"/>
      <c r="X85" s="62"/>
      <c r="Y85" s="62"/>
      <c r="Z85" s="62"/>
      <c r="AA85" s="62"/>
      <c r="AB85" s="62"/>
      <c r="AC85" s="6"/>
      <c r="AD85" s="6"/>
      <c r="AE85" s="6"/>
      <c r="AF85" s="6"/>
      <c r="AG85" s="6"/>
      <c r="AH85" s="6"/>
      <c r="AI85" s="6"/>
      <c r="AJ85" s="6"/>
      <c r="AK85" s="6"/>
      <c r="AL85" s="6"/>
      <c r="AM85" s="6"/>
      <c r="AN85" s="6"/>
      <c r="AO85" s="6"/>
      <c r="AP85" s="6"/>
      <c r="AQ85" s="6"/>
      <c r="AR85" s="6"/>
      <c r="AS85" s="6"/>
      <c r="AT85" s="6"/>
      <c r="AU85" s="6"/>
      <c r="AV85" s="6"/>
    </row>
    <row r="86" spans="1:48" s="5" customFormat="1" x14ac:dyDescent="0.25">
      <c r="A86" s="57"/>
      <c r="B86" s="111"/>
      <c r="C86" s="111"/>
      <c r="D86" s="111"/>
      <c r="E86" s="111"/>
      <c r="F86" s="111"/>
      <c r="G86" s="111"/>
      <c r="H86" s="111"/>
      <c r="I86" s="111"/>
      <c r="J86" s="111"/>
      <c r="K86" s="111"/>
      <c r="L86" s="111"/>
      <c r="M86" s="51"/>
      <c r="N86" s="51"/>
      <c r="O86" s="51"/>
      <c r="P86" s="48"/>
      <c r="Q86" s="48"/>
      <c r="R86" s="48"/>
      <c r="S86" s="62"/>
      <c r="T86" s="62"/>
      <c r="U86" s="62"/>
      <c r="V86" s="62"/>
      <c r="W86" s="62"/>
      <c r="X86" s="62"/>
      <c r="Y86" s="62"/>
      <c r="Z86" s="62"/>
      <c r="AA86" s="62"/>
      <c r="AB86" s="62"/>
      <c r="AC86" s="6"/>
      <c r="AD86" s="6"/>
      <c r="AE86" s="6"/>
      <c r="AF86" s="6"/>
      <c r="AG86" s="6"/>
      <c r="AH86" s="6"/>
      <c r="AI86" s="6"/>
      <c r="AJ86" s="6"/>
      <c r="AK86" s="6"/>
      <c r="AL86" s="6"/>
      <c r="AM86" s="6"/>
      <c r="AN86" s="6"/>
      <c r="AO86" s="6"/>
      <c r="AP86" s="6"/>
      <c r="AQ86" s="6"/>
      <c r="AR86" s="6"/>
      <c r="AS86" s="6"/>
      <c r="AT86" s="6"/>
      <c r="AU86" s="6"/>
      <c r="AV86" s="6"/>
    </row>
    <row r="87" spans="1:48" s="5" customFormat="1" x14ac:dyDescent="0.25">
      <c r="A87" s="57"/>
      <c r="B87" s="111"/>
      <c r="C87" s="111"/>
      <c r="D87" s="111"/>
      <c r="E87" s="111"/>
      <c r="F87" s="111"/>
      <c r="G87" s="111"/>
      <c r="H87" s="111"/>
      <c r="I87" s="111"/>
      <c r="J87" s="111"/>
      <c r="K87" s="111"/>
      <c r="L87" s="111"/>
      <c r="M87" s="51"/>
      <c r="N87" s="51"/>
      <c r="O87" s="51"/>
      <c r="P87" s="48"/>
      <c r="Q87" s="48"/>
      <c r="R87" s="48"/>
      <c r="S87" s="62"/>
      <c r="T87" s="62"/>
      <c r="U87" s="62"/>
      <c r="V87" s="62"/>
      <c r="W87" s="62"/>
      <c r="X87" s="62"/>
      <c r="Y87" s="62"/>
      <c r="Z87" s="62"/>
      <c r="AA87" s="62"/>
      <c r="AB87" s="62"/>
      <c r="AC87" s="6"/>
      <c r="AD87" s="6"/>
      <c r="AE87" s="6"/>
      <c r="AF87" s="6"/>
      <c r="AG87" s="6"/>
      <c r="AH87" s="6"/>
      <c r="AI87" s="6"/>
      <c r="AJ87" s="6"/>
      <c r="AK87" s="6"/>
      <c r="AL87" s="6"/>
      <c r="AM87" s="6"/>
      <c r="AN87" s="6"/>
      <c r="AO87" s="6"/>
      <c r="AP87" s="6"/>
      <c r="AQ87" s="6"/>
      <c r="AR87" s="6"/>
      <c r="AS87" s="6"/>
      <c r="AT87" s="6"/>
      <c r="AU87" s="6"/>
      <c r="AV87" s="6"/>
    </row>
    <row r="88" spans="1:48" x14ac:dyDescent="0.25">
      <c r="A88" s="57"/>
      <c r="B88" s="111"/>
      <c r="C88" s="111"/>
      <c r="D88" s="111"/>
      <c r="E88" s="111"/>
      <c r="F88" s="111"/>
      <c r="G88" s="111"/>
      <c r="H88" s="111"/>
      <c r="I88" s="111"/>
      <c r="J88" s="111"/>
      <c r="K88" s="111"/>
      <c r="L88" s="111"/>
      <c r="M88" s="51"/>
      <c r="N88" s="51"/>
      <c r="O88" s="51"/>
      <c r="P88" s="48"/>
      <c r="Q88" s="48"/>
      <c r="R88" s="48"/>
      <c r="S88" s="62"/>
      <c r="T88" s="62"/>
      <c r="U88" s="62"/>
      <c r="V88" s="62"/>
      <c r="W88" s="62"/>
      <c r="X88" s="62"/>
      <c r="Y88" s="62"/>
      <c r="Z88" s="62"/>
      <c r="AA88" s="62"/>
      <c r="AB88" s="62"/>
    </row>
    <row r="89" spans="1:48" x14ac:dyDescent="0.25">
      <c r="A89" s="57"/>
      <c r="B89" s="111"/>
      <c r="C89" s="111"/>
      <c r="D89" s="111"/>
      <c r="E89" s="111"/>
      <c r="F89" s="111"/>
      <c r="G89" s="111"/>
      <c r="H89" s="111"/>
      <c r="I89" s="111"/>
      <c r="J89" s="111"/>
      <c r="K89" s="111"/>
      <c r="L89" s="111"/>
      <c r="M89" s="51"/>
      <c r="N89" s="51"/>
      <c r="O89" s="51"/>
      <c r="P89" s="48"/>
      <c r="Q89" s="48"/>
      <c r="R89" s="48"/>
      <c r="S89" s="62"/>
      <c r="T89" s="62"/>
      <c r="U89" s="62"/>
      <c r="V89" s="62"/>
      <c r="W89" s="62"/>
      <c r="X89" s="62"/>
      <c r="Y89" s="62"/>
      <c r="Z89" s="62"/>
      <c r="AA89" s="62"/>
      <c r="AB89" s="62"/>
    </row>
    <row r="90" spans="1:48" x14ac:dyDescent="0.25">
      <c r="A90" s="57"/>
      <c r="B90" s="111"/>
      <c r="C90" s="111"/>
      <c r="D90" s="111"/>
      <c r="E90" s="111"/>
      <c r="F90" s="111"/>
      <c r="G90" s="111"/>
      <c r="H90" s="111"/>
      <c r="I90" s="111"/>
      <c r="J90" s="111"/>
      <c r="K90" s="111"/>
      <c r="L90" s="111"/>
      <c r="M90" s="51"/>
      <c r="N90" s="51"/>
      <c r="O90" s="51"/>
      <c r="P90" s="48"/>
      <c r="Q90" s="48"/>
      <c r="R90" s="48"/>
      <c r="S90" s="62"/>
      <c r="T90" s="62"/>
      <c r="U90" s="62"/>
      <c r="V90" s="62"/>
      <c r="W90" s="62"/>
      <c r="X90" s="62"/>
      <c r="Y90" s="62"/>
      <c r="Z90" s="62"/>
      <c r="AA90" s="62"/>
      <c r="AB90" s="62"/>
    </row>
    <row r="91" spans="1:48" x14ac:dyDescent="0.25">
      <c r="A91" s="57"/>
      <c r="B91" s="110"/>
      <c r="C91" s="53"/>
      <c r="D91" s="53"/>
      <c r="E91" s="53"/>
      <c r="F91" s="111"/>
      <c r="G91" s="111"/>
      <c r="H91" s="111"/>
      <c r="I91" s="111"/>
      <c r="J91" s="53"/>
      <c r="K91" s="53"/>
      <c r="L91" s="53"/>
      <c r="M91" s="51"/>
      <c r="N91" s="51"/>
      <c r="O91" s="51"/>
      <c r="P91" s="48"/>
      <c r="Q91" s="48"/>
      <c r="R91" s="48"/>
      <c r="S91" s="48"/>
      <c r="T91" s="62"/>
      <c r="U91" s="62"/>
      <c r="V91" s="62"/>
      <c r="W91" s="62"/>
      <c r="X91" s="62"/>
      <c r="Y91" s="62"/>
      <c r="Z91" s="62"/>
      <c r="AA91" s="62"/>
      <c r="AB91" s="62"/>
    </row>
    <row r="92" spans="1:48" x14ac:dyDescent="0.25">
      <c r="A92" s="57"/>
      <c r="B92" s="110"/>
      <c r="C92" s="53"/>
      <c r="D92" s="53"/>
      <c r="E92" s="53"/>
      <c r="F92" s="111"/>
      <c r="G92" s="111"/>
      <c r="H92" s="111"/>
      <c r="I92" s="111"/>
      <c r="J92" s="53"/>
      <c r="K92" s="53"/>
      <c r="L92" s="53"/>
      <c r="M92" s="51"/>
      <c r="N92" s="51"/>
      <c r="O92" s="51"/>
      <c r="P92" s="48"/>
      <c r="Q92" s="48"/>
      <c r="R92" s="48"/>
      <c r="S92" s="48"/>
      <c r="T92" s="62"/>
      <c r="U92" s="62"/>
      <c r="V92" s="62"/>
      <c r="W92" s="62"/>
      <c r="X92" s="62"/>
      <c r="Y92" s="62"/>
      <c r="Z92" s="62"/>
      <c r="AA92" s="62"/>
      <c r="AB92" s="62"/>
    </row>
    <row r="93" spans="1:48" x14ac:dyDescent="0.25">
      <c r="A93" s="57"/>
      <c r="B93" s="110"/>
      <c r="C93" s="53"/>
      <c r="D93" s="53"/>
      <c r="E93" s="53"/>
      <c r="F93" s="111"/>
      <c r="G93" s="111"/>
      <c r="H93" s="111"/>
      <c r="I93" s="111"/>
      <c r="J93" s="53"/>
      <c r="K93" s="53"/>
      <c r="L93" s="53"/>
      <c r="M93" s="51"/>
      <c r="N93" s="51"/>
      <c r="O93" s="51"/>
      <c r="P93" s="48"/>
      <c r="Q93" s="48"/>
      <c r="R93" s="48"/>
      <c r="S93" s="48"/>
      <c r="T93" s="62"/>
      <c r="U93" s="62"/>
      <c r="V93" s="62"/>
      <c r="W93" s="62"/>
      <c r="X93" s="62"/>
      <c r="Y93" s="62"/>
      <c r="Z93" s="62"/>
      <c r="AA93" s="62"/>
      <c r="AB93" s="62"/>
    </row>
    <row r="94" spans="1:48" x14ac:dyDescent="0.25">
      <c r="A94" s="57"/>
      <c r="B94" s="110"/>
      <c r="C94" s="53"/>
      <c r="D94" s="53"/>
      <c r="E94" s="53"/>
      <c r="F94" s="111"/>
      <c r="G94" s="111"/>
      <c r="H94" s="111"/>
      <c r="I94" s="111"/>
      <c r="J94" s="53"/>
      <c r="K94" s="53"/>
      <c r="L94" s="53"/>
      <c r="M94" s="51"/>
      <c r="N94" s="51"/>
      <c r="O94" s="51"/>
      <c r="P94" s="48"/>
      <c r="Q94" s="48"/>
      <c r="R94" s="48"/>
      <c r="S94" s="48"/>
      <c r="T94" s="62"/>
      <c r="U94" s="62"/>
      <c r="V94" s="62"/>
      <c r="W94" s="62"/>
      <c r="X94" s="62"/>
      <c r="Y94" s="62"/>
      <c r="Z94" s="62"/>
      <c r="AA94" s="62"/>
      <c r="AB94" s="62"/>
    </row>
    <row r="95" spans="1:48" x14ac:dyDescent="0.25">
      <c r="A95" s="57"/>
      <c r="B95" s="110"/>
      <c r="C95" s="53"/>
      <c r="D95" s="53"/>
      <c r="E95" s="53"/>
      <c r="F95" s="111"/>
      <c r="G95" s="111"/>
      <c r="H95" s="111"/>
      <c r="I95" s="111"/>
      <c r="J95" s="53"/>
      <c r="K95" s="53"/>
      <c r="L95" s="53"/>
      <c r="M95" s="51"/>
      <c r="N95" s="51"/>
      <c r="O95" s="51"/>
      <c r="P95" s="48"/>
      <c r="Q95" s="48"/>
      <c r="R95" s="48"/>
      <c r="S95" s="48"/>
      <c r="T95" s="62"/>
      <c r="U95" s="62"/>
      <c r="V95" s="62"/>
      <c r="W95" s="62"/>
      <c r="X95" s="62"/>
      <c r="Y95" s="62"/>
      <c r="Z95" s="62"/>
      <c r="AA95" s="62"/>
      <c r="AB95" s="62"/>
    </row>
    <row r="96" spans="1:48" x14ac:dyDescent="0.25">
      <c r="A96" s="57"/>
      <c r="B96" s="110"/>
      <c r="C96" s="53"/>
      <c r="D96" s="53"/>
      <c r="E96" s="53"/>
      <c r="F96" s="111"/>
      <c r="G96" s="111"/>
      <c r="H96" s="111"/>
      <c r="I96" s="111"/>
      <c r="J96" s="53"/>
      <c r="K96" s="53"/>
      <c r="L96" s="53"/>
      <c r="M96" s="51"/>
      <c r="N96" s="51"/>
      <c r="O96" s="51"/>
      <c r="P96" s="48"/>
      <c r="Q96" s="48"/>
      <c r="R96" s="48"/>
      <c r="S96" s="48"/>
      <c r="T96" s="62"/>
      <c r="U96" s="62"/>
      <c r="V96" s="62"/>
      <c r="W96" s="62"/>
      <c r="X96" s="62"/>
      <c r="Y96" s="62"/>
      <c r="Z96" s="62"/>
      <c r="AA96" s="62"/>
      <c r="AB96" s="62"/>
    </row>
    <row r="97" spans="1:28" x14ac:dyDescent="0.25">
      <c r="A97" s="57"/>
      <c r="B97" s="110"/>
      <c r="C97" s="53"/>
      <c r="D97" s="53"/>
      <c r="E97" s="53"/>
      <c r="F97" s="111"/>
      <c r="G97" s="111"/>
      <c r="H97" s="111"/>
      <c r="I97" s="111"/>
      <c r="J97" s="53"/>
      <c r="K97" s="53"/>
      <c r="L97" s="53"/>
      <c r="M97" s="51"/>
      <c r="N97" s="51"/>
      <c r="O97" s="51"/>
      <c r="P97" s="48"/>
      <c r="Q97" s="48"/>
      <c r="R97" s="48"/>
      <c r="S97" s="48"/>
      <c r="T97" s="62"/>
      <c r="U97" s="62"/>
      <c r="V97" s="62"/>
      <c r="W97" s="62"/>
      <c r="X97" s="62"/>
      <c r="Y97" s="62"/>
      <c r="Z97" s="62"/>
      <c r="AA97" s="62"/>
      <c r="AB97" s="62"/>
    </row>
    <row r="98" spans="1:28" x14ac:dyDescent="0.25">
      <c r="A98" s="57"/>
      <c r="B98" s="110"/>
      <c r="C98" s="53"/>
      <c r="D98" s="53"/>
      <c r="E98" s="53"/>
      <c r="F98" s="111"/>
      <c r="G98" s="111"/>
      <c r="H98" s="111"/>
      <c r="I98" s="111"/>
      <c r="J98" s="53"/>
      <c r="K98" s="53"/>
      <c r="L98" s="53"/>
      <c r="M98" s="51"/>
      <c r="N98" s="51"/>
      <c r="O98" s="51"/>
      <c r="P98" s="48"/>
      <c r="Q98" s="48"/>
      <c r="R98" s="48"/>
      <c r="S98" s="48"/>
      <c r="T98" s="62"/>
      <c r="U98" s="62"/>
      <c r="V98" s="62"/>
      <c r="W98" s="62"/>
      <c r="X98" s="62"/>
      <c r="Y98" s="62"/>
      <c r="Z98" s="62"/>
      <c r="AA98" s="62"/>
      <c r="AB98" s="62"/>
    </row>
    <row r="99" spans="1:28" x14ac:dyDescent="0.25">
      <c r="A99" s="57"/>
      <c r="B99" s="110"/>
      <c r="C99" s="53"/>
      <c r="D99" s="53"/>
      <c r="E99" s="53"/>
      <c r="F99" s="111"/>
      <c r="G99" s="111"/>
      <c r="H99" s="111"/>
      <c r="I99" s="111"/>
      <c r="J99" s="53"/>
      <c r="K99" s="53"/>
      <c r="L99" s="53"/>
      <c r="M99" s="51"/>
      <c r="N99" s="51"/>
      <c r="O99" s="51"/>
      <c r="P99" s="48"/>
      <c r="Q99" s="48"/>
      <c r="R99" s="48"/>
      <c r="S99" s="48"/>
      <c r="T99" s="62"/>
      <c r="U99" s="62"/>
      <c r="V99" s="62"/>
      <c r="W99" s="62"/>
      <c r="X99" s="62"/>
      <c r="Y99" s="62"/>
      <c r="Z99" s="62"/>
      <c r="AA99" s="62"/>
      <c r="AB99" s="62"/>
    </row>
    <row r="100" spans="1:28" x14ac:dyDescent="0.25">
      <c r="A100" s="57"/>
      <c r="B100" s="110"/>
      <c r="C100" s="53"/>
      <c r="D100" s="53"/>
      <c r="E100" s="53"/>
      <c r="F100" s="111"/>
      <c r="G100" s="111"/>
      <c r="H100" s="111"/>
      <c r="I100" s="111"/>
      <c r="J100" s="53"/>
      <c r="K100" s="53"/>
      <c r="L100" s="53"/>
      <c r="M100" s="51"/>
      <c r="N100" s="51"/>
      <c r="O100" s="51"/>
      <c r="P100" s="48"/>
      <c r="Q100" s="48"/>
      <c r="R100" s="48"/>
      <c r="S100" s="48"/>
      <c r="T100" s="62"/>
      <c r="U100" s="62"/>
      <c r="V100" s="62"/>
      <c r="W100" s="62"/>
      <c r="X100" s="62"/>
      <c r="Y100" s="62"/>
      <c r="Z100" s="62"/>
      <c r="AA100" s="62"/>
      <c r="AB100" s="62"/>
    </row>
    <row r="101" spans="1:28" x14ac:dyDescent="0.25">
      <c r="A101" s="57"/>
      <c r="B101" s="110"/>
      <c r="C101" s="53"/>
      <c r="D101" s="53"/>
      <c r="E101" s="53"/>
      <c r="F101" s="111"/>
      <c r="G101" s="111"/>
      <c r="H101" s="111"/>
      <c r="I101" s="111"/>
      <c r="J101" s="53"/>
      <c r="K101" s="53"/>
      <c r="L101" s="53"/>
      <c r="M101" s="51"/>
      <c r="N101" s="51"/>
      <c r="O101" s="51"/>
      <c r="P101" s="48"/>
      <c r="Q101" s="48"/>
      <c r="R101" s="48"/>
      <c r="S101" s="48"/>
      <c r="T101" s="62"/>
      <c r="U101" s="62"/>
      <c r="V101" s="62"/>
      <c r="W101" s="62"/>
      <c r="X101" s="62"/>
      <c r="Y101" s="62"/>
      <c r="Z101" s="62"/>
      <c r="AA101" s="62"/>
      <c r="AB101" s="62"/>
    </row>
    <row r="102" spans="1:28" x14ac:dyDescent="0.25">
      <c r="A102" s="57"/>
      <c r="B102" s="110"/>
      <c r="C102" s="53"/>
      <c r="D102" s="53"/>
      <c r="E102" s="53"/>
      <c r="F102" s="111"/>
      <c r="G102" s="111"/>
      <c r="H102" s="111"/>
      <c r="I102" s="111"/>
      <c r="J102" s="53"/>
      <c r="K102" s="53"/>
      <c r="L102" s="53"/>
      <c r="M102" s="51"/>
      <c r="N102" s="51"/>
      <c r="O102" s="51"/>
      <c r="P102" s="48"/>
      <c r="Q102" s="48"/>
      <c r="R102" s="48"/>
      <c r="S102" s="48"/>
      <c r="T102" s="62"/>
      <c r="U102" s="62"/>
      <c r="V102" s="62"/>
      <c r="W102" s="62"/>
      <c r="X102" s="62"/>
      <c r="Y102" s="62"/>
      <c r="Z102" s="62"/>
      <c r="AA102" s="62"/>
      <c r="AB102" s="62"/>
    </row>
    <row r="103" spans="1:28" x14ac:dyDescent="0.25">
      <c r="A103" s="57"/>
      <c r="B103" s="85"/>
      <c r="C103" s="57"/>
      <c r="D103" s="57"/>
      <c r="E103" s="57"/>
      <c r="F103" s="112"/>
      <c r="G103" s="111"/>
      <c r="H103" s="111"/>
      <c r="I103" s="111"/>
      <c r="J103" s="53"/>
      <c r="K103" s="53"/>
      <c r="L103" s="53"/>
      <c r="M103" s="51"/>
      <c r="N103" s="51"/>
      <c r="O103" s="51"/>
      <c r="P103" s="48"/>
      <c r="Q103" s="48"/>
      <c r="R103" s="48"/>
      <c r="S103" s="48"/>
      <c r="T103" s="62"/>
      <c r="U103" s="62"/>
      <c r="V103" s="62"/>
      <c r="W103" s="62"/>
      <c r="X103" s="62"/>
      <c r="Y103" s="62"/>
      <c r="Z103" s="62"/>
      <c r="AA103" s="62"/>
      <c r="AB103" s="62"/>
    </row>
    <row r="104" spans="1:28" x14ac:dyDescent="0.25">
      <c r="A104" s="57"/>
      <c r="B104" s="85"/>
      <c r="C104" s="57"/>
      <c r="D104" s="57"/>
      <c r="E104" s="57"/>
      <c r="F104" s="112"/>
      <c r="G104" s="111"/>
      <c r="H104" s="111"/>
      <c r="I104" s="111"/>
      <c r="J104" s="53"/>
      <c r="K104" s="53"/>
      <c r="L104" s="53"/>
      <c r="M104" s="51"/>
      <c r="N104" s="51"/>
      <c r="O104" s="51"/>
      <c r="P104" s="48"/>
      <c r="Q104" s="48"/>
      <c r="R104" s="48"/>
      <c r="S104" s="48"/>
      <c r="T104" s="62"/>
      <c r="U104" s="62"/>
      <c r="V104" s="62"/>
      <c r="W104" s="62"/>
      <c r="X104" s="62"/>
      <c r="Y104" s="62"/>
      <c r="Z104" s="62"/>
      <c r="AA104" s="62"/>
      <c r="AB104" s="62"/>
    </row>
    <row r="105" spans="1:28" x14ac:dyDescent="0.25">
      <c r="A105" s="57"/>
      <c r="B105" s="85"/>
      <c r="C105" s="57"/>
      <c r="D105" s="57"/>
      <c r="E105" s="57"/>
      <c r="F105" s="57"/>
      <c r="G105" s="53"/>
      <c r="H105" s="53"/>
      <c r="I105" s="53"/>
      <c r="J105" s="53"/>
      <c r="K105" s="53"/>
      <c r="L105" s="53"/>
      <c r="M105" s="51"/>
      <c r="N105" s="51"/>
      <c r="O105" s="51"/>
      <c r="P105" s="48"/>
      <c r="Q105" s="48"/>
      <c r="R105" s="48"/>
      <c r="S105" s="48"/>
      <c r="T105" s="62"/>
      <c r="U105" s="62"/>
      <c r="V105" s="62"/>
      <c r="W105" s="62"/>
      <c r="X105" s="62"/>
      <c r="Y105" s="62"/>
      <c r="Z105" s="62"/>
      <c r="AA105" s="62"/>
      <c r="AB105" s="62"/>
    </row>
    <row r="106" spans="1:28" x14ac:dyDescent="0.25">
      <c r="A106" s="57"/>
      <c r="B106" s="85"/>
      <c r="C106" s="57"/>
      <c r="D106" s="57"/>
      <c r="E106" s="57"/>
      <c r="F106" s="57"/>
      <c r="G106" s="53"/>
      <c r="H106" s="53"/>
      <c r="I106" s="53"/>
      <c r="J106" s="53"/>
      <c r="K106" s="53"/>
      <c r="L106" s="53"/>
      <c r="M106" s="51"/>
      <c r="N106" s="51"/>
      <c r="O106" s="51"/>
      <c r="P106" s="48"/>
      <c r="Q106" s="48"/>
      <c r="R106" s="48"/>
      <c r="S106" s="48"/>
      <c r="T106" s="62"/>
      <c r="U106" s="62"/>
      <c r="V106" s="62"/>
      <c r="W106" s="62"/>
      <c r="X106" s="62"/>
      <c r="Y106" s="62"/>
      <c r="Z106" s="62"/>
      <c r="AA106" s="62"/>
      <c r="AB106" s="62"/>
    </row>
    <row r="107" spans="1:28" x14ac:dyDescent="0.25">
      <c r="A107" s="57"/>
      <c r="B107" s="85"/>
      <c r="C107" s="57"/>
      <c r="D107" s="57"/>
      <c r="E107" s="57"/>
      <c r="F107" s="57"/>
      <c r="G107" s="53"/>
      <c r="H107" s="53"/>
      <c r="I107" s="53"/>
      <c r="J107" s="53"/>
      <c r="K107" s="53"/>
      <c r="L107" s="53"/>
      <c r="M107" s="51"/>
      <c r="N107" s="51"/>
      <c r="O107" s="51"/>
      <c r="P107" s="48"/>
      <c r="Q107" s="48"/>
      <c r="R107" s="48"/>
      <c r="S107" s="48"/>
      <c r="T107" s="62"/>
      <c r="U107" s="62"/>
      <c r="V107" s="62"/>
      <c r="W107" s="62"/>
      <c r="X107" s="62"/>
      <c r="Y107" s="62"/>
      <c r="Z107" s="62"/>
      <c r="AA107" s="62"/>
      <c r="AB107" s="62"/>
    </row>
    <row r="108" spans="1:28" x14ac:dyDescent="0.25">
      <c r="A108" s="57"/>
      <c r="B108" s="85"/>
      <c r="C108" s="57"/>
      <c r="D108" s="57"/>
      <c r="E108" s="57"/>
      <c r="F108" s="57"/>
      <c r="G108" s="53"/>
      <c r="H108" s="53"/>
      <c r="I108" s="53"/>
      <c r="J108" s="53"/>
      <c r="K108" s="53"/>
      <c r="L108" s="53"/>
      <c r="M108" s="51"/>
      <c r="N108" s="51"/>
      <c r="O108" s="51"/>
      <c r="P108" s="48"/>
      <c r="Q108" s="48"/>
      <c r="R108" s="48"/>
      <c r="S108" s="48"/>
      <c r="T108" s="62"/>
      <c r="U108" s="62"/>
      <c r="V108" s="62"/>
      <c r="W108" s="62"/>
      <c r="X108" s="62"/>
      <c r="Y108" s="62"/>
      <c r="Z108" s="62"/>
      <c r="AA108" s="62"/>
      <c r="AB108" s="62"/>
    </row>
    <row r="109" spans="1:28" x14ac:dyDescent="0.25">
      <c r="A109" s="57"/>
      <c r="B109" s="85"/>
      <c r="C109" s="57"/>
      <c r="D109" s="57"/>
      <c r="E109" s="57"/>
      <c r="F109" s="57"/>
      <c r="G109" s="53"/>
      <c r="H109" s="53"/>
      <c r="I109" s="53"/>
      <c r="J109" s="53"/>
      <c r="K109" s="53"/>
      <c r="L109" s="53"/>
      <c r="M109" s="51"/>
      <c r="N109" s="51"/>
      <c r="O109" s="51"/>
      <c r="P109" s="48"/>
      <c r="Q109" s="48"/>
      <c r="R109" s="48"/>
      <c r="S109" s="48"/>
      <c r="T109" s="62"/>
      <c r="U109" s="62"/>
      <c r="V109" s="62"/>
      <c r="W109" s="62"/>
      <c r="X109" s="62"/>
      <c r="Y109" s="62"/>
      <c r="Z109" s="62"/>
      <c r="AA109" s="62"/>
      <c r="AB109" s="62"/>
    </row>
    <row r="110" spans="1:28" x14ac:dyDescent="0.25">
      <c r="A110" s="57"/>
      <c r="B110" s="85"/>
      <c r="C110" s="57"/>
      <c r="D110" s="57"/>
      <c r="E110" s="57"/>
      <c r="F110" s="57"/>
      <c r="G110" s="53"/>
      <c r="H110" s="53"/>
      <c r="I110" s="53"/>
      <c r="J110" s="53"/>
      <c r="K110" s="53"/>
      <c r="L110" s="53"/>
      <c r="M110" s="51"/>
      <c r="N110" s="51"/>
      <c r="O110" s="51"/>
      <c r="P110" s="48"/>
      <c r="Q110" s="48"/>
      <c r="R110" s="48"/>
      <c r="S110" s="48"/>
      <c r="T110" s="62"/>
      <c r="U110" s="62"/>
      <c r="V110" s="62"/>
      <c r="W110" s="62"/>
      <c r="X110" s="62"/>
      <c r="Y110" s="62"/>
      <c r="Z110" s="62"/>
      <c r="AA110" s="62"/>
      <c r="AB110" s="62"/>
    </row>
    <row r="111" spans="1:28" x14ac:dyDescent="0.25">
      <c r="A111" s="57"/>
      <c r="B111" s="85"/>
      <c r="C111" s="57"/>
      <c r="D111" s="57"/>
      <c r="E111" s="57"/>
      <c r="F111" s="57"/>
      <c r="G111" s="53"/>
      <c r="H111" s="53"/>
      <c r="I111" s="53"/>
      <c r="J111" s="53"/>
      <c r="K111" s="53"/>
      <c r="L111" s="53"/>
      <c r="M111" s="51"/>
      <c r="N111" s="51"/>
      <c r="O111" s="51"/>
      <c r="P111" s="48"/>
      <c r="Q111" s="48"/>
      <c r="R111" s="48"/>
      <c r="S111" s="48"/>
      <c r="T111" s="62"/>
      <c r="U111" s="62"/>
      <c r="V111" s="62"/>
      <c r="W111" s="62"/>
      <c r="X111" s="62"/>
      <c r="Y111" s="62"/>
      <c r="Z111" s="62"/>
      <c r="AA111" s="62"/>
      <c r="AB111" s="62"/>
    </row>
    <row r="112" spans="1:28" x14ac:dyDescent="0.25">
      <c r="A112" s="57"/>
      <c r="B112" s="85"/>
      <c r="C112" s="57"/>
      <c r="D112" s="57"/>
      <c r="E112" s="57"/>
      <c r="F112" s="57"/>
      <c r="G112" s="53"/>
      <c r="H112" s="53"/>
      <c r="I112" s="53"/>
      <c r="J112" s="53"/>
      <c r="K112" s="53"/>
      <c r="L112" s="53"/>
      <c r="M112" s="51"/>
      <c r="N112" s="51"/>
      <c r="O112" s="51"/>
      <c r="P112" s="48"/>
      <c r="Q112" s="48"/>
      <c r="R112" s="48"/>
      <c r="S112" s="48"/>
      <c r="T112" s="62"/>
      <c r="U112" s="62"/>
      <c r="V112" s="62"/>
      <c r="W112" s="62"/>
      <c r="X112" s="62"/>
      <c r="Y112" s="62"/>
      <c r="Z112" s="62"/>
      <c r="AA112" s="62"/>
      <c r="AB112" s="62"/>
    </row>
    <row r="113" spans="1:28" x14ac:dyDescent="0.25">
      <c r="A113" s="57"/>
      <c r="B113" s="85"/>
      <c r="C113" s="57"/>
      <c r="D113" s="57"/>
      <c r="E113" s="57"/>
      <c r="F113" s="57"/>
      <c r="G113" s="57"/>
      <c r="H113" s="57"/>
      <c r="I113" s="57"/>
      <c r="J113" s="57"/>
      <c r="K113" s="57"/>
      <c r="L113" s="57"/>
      <c r="M113" s="51"/>
      <c r="N113" s="51"/>
      <c r="O113" s="51"/>
      <c r="P113" s="48"/>
      <c r="Q113" s="48"/>
      <c r="R113" s="48"/>
      <c r="S113" s="48"/>
      <c r="T113" s="62"/>
      <c r="U113" s="62"/>
      <c r="V113" s="62"/>
      <c r="W113" s="62"/>
      <c r="X113" s="62"/>
      <c r="Y113" s="62"/>
      <c r="Z113" s="62"/>
      <c r="AA113" s="62"/>
      <c r="AB113" s="62"/>
    </row>
    <row r="114" spans="1:28" x14ac:dyDescent="0.25">
      <c r="A114" s="57"/>
      <c r="B114" s="85"/>
      <c r="C114" s="57"/>
      <c r="D114" s="57"/>
      <c r="E114" s="57"/>
      <c r="F114" s="57"/>
      <c r="G114" s="57"/>
      <c r="H114" s="57"/>
      <c r="I114" s="57"/>
      <c r="J114" s="57"/>
      <c r="K114" s="57"/>
      <c r="L114" s="57"/>
      <c r="M114" s="51"/>
      <c r="N114" s="51"/>
      <c r="O114" s="51"/>
      <c r="P114" s="48"/>
      <c r="Q114" s="48"/>
      <c r="R114" s="48"/>
      <c r="S114" s="48"/>
      <c r="T114" s="62"/>
      <c r="U114" s="62"/>
      <c r="V114" s="62"/>
      <c r="W114" s="62"/>
      <c r="X114" s="62"/>
      <c r="Y114" s="62"/>
      <c r="Z114" s="62"/>
      <c r="AA114" s="62"/>
      <c r="AB114" s="62"/>
    </row>
    <row r="115" spans="1:28" x14ac:dyDescent="0.25">
      <c r="A115" s="57"/>
      <c r="B115" s="85"/>
      <c r="C115" s="57"/>
      <c r="D115" s="57"/>
      <c r="E115" s="57"/>
      <c r="F115" s="57"/>
      <c r="G115" s="57"/>
      <c r="H115" s="57"/>
      <c r="I115" s="57"/>
      <c r="J115" s="57"/>
      <c r="K115" s="57"/>
      <c r="L115" s="57"/>
      <c r="M115" s="51"/>
      <c r="N115" s="51"/>
      <c r="O115" s="51"/>
      <c r="P115" s="48"/>
      <c r="Q115" s="48"/>
      <c r="R115" s="48"/>
      <c r="S115" s="48"/>
      <c r="T115" s="62"/>
      <c r="U115" s="62"/>
      <c r="V115" s="62"/>
      <c r="W115" s="62"/>
      <c r="X115" s="62"/>
      <c r="Y115" s="62"/>
      <c r="Z115" s="62"/>
      <c r="AA115" s="62"/>
      <c r="AB115" s="62"/>
    </row>
    <row r="116" spans="1:28" x14ac:dyDescent="0.25">
      <c r="A116" s="57"/>
      <c r="B116" s="85"/>
      <c r="C116" s="57"/>
      <c r="D116" s="57"/>
      <c r="E116" s="57"/>
      <c r="F116" s="57"/>
      <c r="G116" s="57"/>
      <c r="H116" s="57"/>
      <c r="I116" s="57"/>
      <c r="J116" s="57"/>
      <c r="K116" s="57"/>
      <c r="L116" s="57"/>
      <c r="M116" s="51"/>
      <c r="N116" s="51"/>
      <c r="O116" s="51"/>
      <c r="P116" s="48"/>
      <c r="Q116" s="48"/>
      <c r="R116" s="48"/>
      <c r="S116" s="48"/>
      <c r="T116" s="62"/>
      <c r="U116" s="62"/>
      <c r="V116" s="62"/>
      <c r="W116" s="62"/>
      <c r="X116" s="62"/>
      <c r="Y116" s="62"/>
      <c r="Z116" s="62"/>
      <c r="AA116" s="62"/>
      <c r="AB116" s="62"/>
    </row>
    <row r="117" spans="1:28" x14ac:dyDescent="0.25">
      <c r="A117" s="57"/>
      <c r="B117" s="85"/>
      <c r="C117" s="57"/>
      <c r="D117" s="57"/>
      <c r="E117" s="57"/>
      <c r="F117" s="57"/>
      <c r="G117" s="57"/>
      <c r="H117" s="57"/>
      <c r="I117" s="57"/>
      <c r="J117" s="57"/>
      <c r="K117" s="57"/>
      <c r="L117" s="57"/>
      <c r="M117" s="51"/>
      <c r="N117" s="51"/>
      <c r="O117" s="51"/>
      <c r="P117" s="48"/>
      <c r="Q117" s="48"/>
      <c r="R117" s="48"/>
      <c r="S117" s="48"/>
      <c r="T117" s="62"/>
      <c r="U117" s="62"/>
      <c r="V117" s="62"/>
      <c r="W117" s="62"/>
      <c r="X117" s="62"/>
      <c r="Y117" s="62"/>
      <c r="Z117" s="62"/>
      <c r="AA117" s="62"/>
      <c r="AB117" s="62"/>
    </row>
    <row r="118" spans="1:28" x14ac:dyDescent="0.25">
      <c r="A118" s="57"/>
      <c r="B118" s="85"/>
      <c r="C118" s="57"/>
      <c r="D118" s="57"/>
      <c r="E118" s="57"/>
      <c r="F118" s="57"/>
      <c r="G118" s="57"/>
      <c r="H118" s="57"/>
      <c r="I118" s="57"/>
      <c r="J118" s="57"/>
      <c r="K118" s="57"/>
      <c r="L118" s="57"/>
      <c r="M118" s="51"/>
      <c r="N118" s="51"/>
      <c r="O118" s="51"/>
      <c r="P118" s="48"/>
      <c r="Q118" s="48"/>
      <c r="R118" s="48"/>
      <c r="S118" s="48"/>
      <c r="T118" s="62"/>
      <c r="U118" s="62"/>
      <c r="V118" s="62"/>
      <c r="W118" s="62"/>
      <c r="X118" s="62"/>
      <c r="Y118" s="62"/>
      <c r="Z118" s="62"/>
      <c r="AA118" s="62"/>
      <c r="AB118" s="62"/>
    </row>
    <row r="119" spans="1:28" x14ac:dyDescent="0.25">
      <c r="A119" s="57"/>
      <c r="B119" s="85"/>
      <c r="C119" s="57"/>
      <c r="D119" s="57"/>
      <c r="E119" s="57"/>
      <c r="F119" s="57"/>
      <c r="G119" s="57"/>
      <c r="H119" s="57"/>
      <c r="I119" s="57"/>
      <c r="J119" s="57"/>
      <c r="K119" s="57"/>
      <c r="L119" s="57"/>
      <c r="M119" s="51"/>
      <c r="N119" s="51"/>
      <c r="O119" s="51"/>
      <c r="P119" s="48"/>
      <c r="Q119" s="48"/>
      <c r="R119" s="48"/>
      <c r="S119" s="48"/>
      <c r="T119" s="62"/>
      <c r="U119" s="62"/>
      <c r="V119" s="62"/>
      <c r="W119" s="62"/>
      <c r="X119" s="62"/>
      <c r="Y119" s="62"/>
      <c r="Z119" s="62"/>
      <c r="AA119" s="62"/>
      <c r="AB119" s="62"/>
    </row>
    <row r="120" spans="1:28" x14ac:dyDescent="0.25">
      <c r="A120" s="57"/>
      <c r="B120" s="85"/>
      <c r="C120" s="57"/>
      <c r="D120" s="57"/>
      <c r="E120" s="57"/>
      <c r="F120" s="57"/>
      <c r="G120" s="57"/>
      <c r="H120" s="57"/>
      <c r="I120" s="57"/>
      <c r="J120" s="57"/>
      <c r="K120" s="57"/>
      <c r="L120" s="57"/>
      <c r="M120" s="51"/>
      <c r="N120" s="51"/>
      <c r="O120" s="51"/>
      <c r="P120" s="48"/>
      <c r="Q120" s="48"/>
      <c r="R120" s="48"/>
      <c r="S120" s="48"/>
      <c r="T120" s="62"/>
      <c r="U120" s="62"/>
      <c r="V120" s="62"/>
      <c r="W120" s="62"/>
      <c r="X120" s="62"/>
      <c r="Y120" s="62"/>
      <c r="Z120" s="62"/>
      <c r="AA120" s="62"/>
      <c r="AB120" s="62"/>
    </row>
    <row r="121" spans="1:28" x14ac:dyDescent="0.25">
      <c r="A121" s="57"/>
      <c r="B121" s="85"/>
      <c r="C121" s="57"/>
      <c r="D121" s="57"/>
      <c r="E121" s="57"/>
      <c r="F121" s="57"/>
      <c r="G121" s="57"/>
      <c r="H121" s="57"/>
      <c r="I121" s="57"/>
      <c r="J121" s="57"/>
      <c r="K121" s="57"/>
      <c r="L121" s="57"/>
      <c r="M121" s="51"/>
      <c r="N121" s="51"/>
      <c r="O121" s="51"/>
      <c r="P121" s="48"/>
      <c r="Q121" s="48"/>
      <c r="R121" s="48"/>
      <c r="S121" s="48"/>
      <c r="T121" s="62"/>
      <c r="U121" s="62"/>
      <c r="V121" s="62"/>
      <c r="W121" s="62"/>
      <c r="X121" s="62"/>
      <c r="Y121" s="62"/>
      <c r="Z121" s="62"/>
      <c r="AA121" s="62"/>
      <c r="AB121" s="62"/>
    </row>
    <row r="122" spans="1:28" x14ac:dyDescent="0.25">
      <c r="A122" s="57"/>
      <c r="B122" s="85"/>
      <c r="C122" s="57"/>
      <c r="D122" s="57"/>
      <c r="E122" s="57"/>
      <c r="F122" s="57"/>
      <c r="G122" s="57"/>
      <c r="H122" s="57"/>
      <c r="I122" s="57"/>
      <c r="J122" s="57"/>
      <c r="K122" s="57"/>
      <c r="L122" s="57"/>
      <c r="M122" s="51"/>
      <c r="N122" s="51"/>
      <c r="O122" s="51"/>
      <c r="P122" s="48"/>
      <c r="Q122" s="48"/>
      <c r="R122" s="48"/>
      <c r="S122" s="48"/>
      <c r="T122" s="62"/>
      <c r="U122" s="62"/>
      <c r="V122" s="62"/>
      <c r="W122" s="62"/>
      <c r="X122" s="62"/>
      <c r="Y122" s="62"/>
      <c r="Z122" s="62"/>
      <c r="AA122" s="62"/>
      <c r="AB122" s="62"/>
    </row>
    <row r="123" spans="1:28" x14ac:dyDescent="0.25">
      <c r="A123" s="57"/>
      <c r="B123" s="85"/>
      <c r="C123" s="57"/>
      <c r="D123" s="57"/>
      <c r="E123" s="57"/>
      <c r="F123" s="57"/>
      <c r="G123" s="57"/>
      <c r="H123" s="57"/>
      <c r="I123" s="57"/>
      <c r="J123" s="57"/>
      <c r="K123" s="57"/>
      <c r="L123" s="57"/>
      <c r="M123" s="51"/>
      <c r="N123" s="51"/>
      <c r="O123" s="51"/>
      <c r="P123" s="48"/>
      <c r="Q123" s="48"/>
      <c r="R123" s="48"/>
      <c r="S123" s="48"/>
      <c r="T123" s="62"/>
      <c r="U123" s="62"/>
      <c r="V123" s="62"/>
      <c r="W123" s="62"/>
      <c r="X123" s="62"/>
      <c r="Y123" s="62"/>
      <c r="Z123" s="62"/>
      <c r="AA123" s="62"/>
      <c r="AB123" s="62"/>
    </row>
    <row r="124" spans="1:28" x14ac:dyDescent="0.25">
      <c r="A124" s="57"/>
      <c r="B124" s="85"/>
      <c r="C124" s="57"/>
      <c r="D124" s="57"/>
      <c r="E124" s="57"/>
      <c r="F124" s="57"/>
      <c r="G124" s="57"/>
      <c r="H124" s="57"/>
      <c r="I124" s="57"/>
      <c r="J124" s="57"/>
      <c r="K124" s="57"/>
      <c r="L124" s="57"/>
      <c r="M124" s="51"/>
      <c r="N124" s="51"/>
      <c r="O124" s="51"/>
      <c r="P124" s="48"/>
      <c r="Q124" s="48"/>
      <c r="R124" s="48"/>
      <c r="S124" s="48"/>
      <c r="T124" s="62"/>
      <c r="U124" s="62"/>
      <c r="V124" s="62"/>
      <c r="W124" s="62"/>
      <c r="X124" s="62"/>
      <c r="Y124" s="62"/>
      <c r="Z124" s="62"/>
      <c r="AA124" s="62"/>
      <c r="AB124" s="62"/>
    </row>
    <row r="125" spans="1:28" x14ac:dyDescent="0.25">
      <c r="A125" s="57"/>
      <c r="B125" s="85"/>
      <c r="C125" s="57"/>
      <c r="D125" s="57"/>
      <c r="E125" s="57"/>
      <c r="F125" s="57"/>
      <c r="G125" s="57"/>
      <c r="H125" s="57"/>
      <c r="I125" s="57"/>
      <c r="J125" s="57"/>
      <c r="K125" s="57"/>
      <c r="L125" s="57"/>
      <c r="M125" s="51"/>
      <c r="N125" s="51"/>
      <c r="O125" s="51"/>
      <c r="P125" s="48"/>
      <c r="Q125" s="48"/>
      <c r="R125" s="48"/>
      <c r="S125" s="48"/>
      <c r="T125" s="62"/>
      <c r="U125" s="62"/>
      <c r="V125" s="62"/>
      <c r="W125" s="62"/>
      <c r="X125" s="62"/>
      <c r="Y125" s="62"/>
      <c r="Z125" s="62"/>
      <c r="AA125" s="62"/>
      <c r="AB125" s="62"/>
    </row>
    <row r="126" spans="1:28" x14ac:dyDescent="0.25">
      <c r="A126" s="57"/>
      <c r="B126" s="85"/>
      <c r="C126" s="57"/>
      <c r="D126" s="57"/>
      <c r="E126" s="57"/>
      <c r="F126" s="57"/>
      <c r="G126" s="57"/>
      <c r="H126" s="57"/>
      <c r="I126" s="57"/>
      <c r="J126" s="57"/>
      <c r="K126" s="57"/>
      <c r="L126" s="57"/>
      <c r="M126" s="51"/>
      <c r="N126" s="51"/>
      <c r="O126" s="51"/>
      <c r="P126" s="48"/>
      <c r="Q126" s="48"/>
      <c r="R126" s="48"/>
      <c r="S126" s="48"/>
      <c r="T126" s="62"/>
      <c r="U126" s="62"/>
      <c r="V126" s="62"/>
      <c r="W126" s="62"/>
      <c r="X126" s="62"/>
      <c r="Y126" s="62"/>
      <c r="Z126" s="62"/>
      <c r="AA126" s="62"/>
      <c r="AB126" s="62"/>
    </row>
    <row r="127" spans="1:28" x14ac:dyDescent="0.25">
      <c r="A127" s="57"/>
      <c r="B127" s="85"/>
      <c r="C127" s="57"/>
      <c r="D127" s="57"/>
      <c r="E127" s="57"/>
      <c r="F127" s="57"/>
      <c r="G127" s="57"/>
      <c r="H127" s="57"/>
      <c r="I127" s="57"/>
      <c r="J127" s="57"/>
      <c r="K127" s="57"/>
      <c r="L127" s="57"/>
      <c r="M127" s="51"/>
      <c r="N127" s="51"/>
      <c r="O127" s="51"/>
      <c r="P127" s="48"/>
      <c r="Q127" s="48"/>
      <c r="R127" s="48"/>
      <c r="S127" s="48"/>
      <c r="T127" s="62"/>
      <c r="U127" s="62"/>
      <c r="V127" s="62"/>
      <c r="W127" s="62"/>
      <c r="X127" s="62"/>
      <c r="Y127" s="62"/>
      <c r="Z127" s="62"/>
      <c r="AA127" s="62"/>
      <c r="AB127" s="62"/>
    </row>
    <row r="128" spans="1:28" x14ac:dyDescent="0.25">
      <c r="A128" s="57"/>
      <c r="B128" s="85"/>
      <c r="C128" s="57"/>
      <c r="D128" s="57"/>
      <c r="E128" s="57"/>
      <c r="F128" s="57"/>
      <c r="G128" s="57"/>
      <c r="H128" s="57"/>
      <c r="I128" s="57"/>
      <c r="J128" s="57"/>
      <c r="K128" s="57"/>
      <c r="L128" s="57"/>
      <c r="M128" s="51"/>
      <c r="N128" s="51"/>
      <c r="O128" s="51"/>
      <c r="P128" s="48"/>
      <c r="Q128" s="48"/>
      <c r="R128" s="48"/>
      <c r="S128" s="48"/>
      <c r="T128" s="62"/>
      <c r="U128" s="62"/>
      <c r="V128" s="62"/>
      <c r="W128" s="62"/>
      <c r="X128" s="62"/>
      <c r="Y128" s="62"/>
      <c r="Z128" s="62"/>
      <c r="AA128" s="62"/>
      <c r="AB128" s="62"/>
    </row>
    <row r="129" spans="1:28" x14ac:dyDescent="0.25">
      <c r="A129" s="57"/>
      <c r="B129" s="85"/>
      <c r="C129" s="57"/>
      <c r="D129" s="57"/>
      <c r="E129" s="57"/>
      <c r="F129" s="57"/>
      <c r="G129" s="57"/>
      <c r="H129" s="57"/>
      <c r="I129" s="57"/>
      <c r="J129" s="57"/>
      <c r="K129" s="57"/>
      <c r="L129" s="57"/>
      <c r="M129" s="51"/>
      <c r="N129" s="51"/>
      <c r="O129" s="51"/>
      <c r="P129" s="48"/>
      <c r="Q129" s="48"/>
      <c r="R129" s="48"/>
      <c r="S129" s="48"/>
      <c r="T129" s="62"/>
      <c r="U129" s="62"/>
      <c r="V129" s="62"/>
      <c r="W129" s="62"/>
      <c r="X129" s="62"/>
      <c r="Y129" s="62"/>
      <c r="Z129" s="62"/>
      <c r="AA129" s="62"/>
      <c r="AB129" s="62"/>
    </row>
    <row r="130" spans="1:28" x14ac:dyDescent="0.25">
      <c r="A130" s="57"/>
      <c r="B130" s="85"/>
      <c r="C130" s="57"/>
      <c r="D130" s="57"/>
      <c r="E130" s="57"/>
      <c r="F130" s="57"/>
      <c r="G130" s="57"/>
      <c r="H130" s="57"/>
      <c r="I130" s="57"/>
      <c r="J130" s="57"/>
      <c r="K130" s="57"/>
      <c r="L130" s="57"/>
      <c r="M130" s="51"/>
      <c r="N130" s="51"/>
      <c r="O130" s="51"/>
      <c r="P130" s="48"/>
      <c r="Q130" s="48"/>
      <c r="R130" s="48"/>
      <c r="S130" s="48"/>
      <c r="T130" s="62"/>
      <c r="U130" s="62"/>
      <c r="V130" s="62"/>
      <c r="W130" s="62"/>
      <c r="X130" s="62"/>
      <c r="Y130" s="62"/>
      <c r="Z130" s="62"/>
      <c r="AA130" s="62"/>
      <c r="AB130" s="62"/>
    </row>
    <row r="131" spans="1:28" x14ac:dyDescent="0.25">
      <c r="A131" s="57"/>
      <c r="B131" s="85"/>
      <c r="C131" s="57"/>
      <c r="D131" s="57"/>
      <c r="E131" s="57"/>
      <c r="F131" s="57"/>
      <c r="G131" s="57"/>
      <c r="H131" s="57"/>
      <c r="I131" s="57"/>
      <c r="J131" s="57"/>
      <c r="K131" s="57"/>
      <c r="L131" s="57"/>
      <c r="M131" s="51"/>
      <c r="N131" s="51"/>
      <c r="O131" s="51"/>
      <c r="P131" s="48"/>
      <c r="Q131" s="48"/>
      <c r="R131" s="48"/>
      <c r="S131" s="48"/>
      <c r="T131" s="62"/>
      <c r="U131" s="62"/>
      <c r="V131" s="62"/>
      <c r="W131" s="62"/>
      <c r="X131" s="62"/>
      <c r="Y131" s="62"/>
      <c r="Z131" s="62"/>
      <c r="AA131" s="62"/>
      <c r="AB131" s="62"/>
    </row>
    <row r="132" spans="1:28" x14ac:dyDescent="0.25">
      <c r="A132" s="57"/>
      <c r="B132" s="85"/>
      <c r="C132" s="57"/>
      <c r="D132" s="57"/>
      <c r="E132" s="57"/>
      <c r="F132" s="57"/>
      <c r="G132" s="57"/>
      <c r="H132" s="57"/>
      <c r="I132" s="57"/>
      <c r="J132" s="57"/>
      <c r="K132" s="57"/>
      <c r="L132" s="57"/>
      <c r="M132" s="51"/>
      <c r="N132" s="51"/>
      <c r="O132" s="51"/>
      <c r="P132" s="48"/>
      <c r="Q132" s="48"/>
      <c r="R132" s="48"/>
      <c r="S132" s="48"/>
      <c r="T132" s="62"/>
      <c r="U132" s="62"/>
      <c r="V132" s="62"/>
      <c r="W132" s="62"/>
      <c r="X132" s="62"/>
      <c r="Y132" s="62"/>
      <c r="Z132" s="62"/>
      <c r="AA132" s="62"/>
      <c r="AB132" s="62"/>
    </row>
    <row r="133" spans="1:28" x14ac:dyDescent="0.25">
      <c r="A133" s="57"/>
      <c r="B133" s="85"/>
      <c r="C133" s="57"/>
      <c r="D133" s="57"/>
      <c r="E133" s="57"/>
      <c r="F133" s="57"/>
      <c r="G133" s="57"/>
      <c r="H133" s="57"/>
      <c r="I133" s="57"/>
      <c r="J133" s="57"/>
      <c r="K133" s="57"/>
      <c r="L133" s="57"/>
      <c r="M133" s="51"/>
      <c r="N133" s="51"/>
      <c r="O133" s="51"/>
      <c r="P133" s="48"/>
      <c r="Q133" s="48"/>
      <c r="R133" s="48"/>
      <c r="S133" s="48"/>
      <c r="T133" s="62"/>
      <c r="U133" s="62"/>
      <c r="V133" s="62"/>
      <c r="W133" s="62"/>
      <c r="X133" s="62"/>
      <c r="Y133" s="62"/>
      <c r="Z133" s="62"/>
      <c r="AA133" s="62"/>
      <c r="AB133" s="62"/>
    </row>
    <row r="134" spans="1:28" x14ac:dyDescent="0.25">
      <c r="A134" s="57"/>
      <c r="B134" s="85"/>
      <c r="C134" s="57"/>
      <c r="D134" s="57"/>
      <c r="E134" s="57"/>
      <c r="F134" s="57"/>
      <c r="G134" s="57"/>
      <c r="H134" s="57"/>
      <c r="I134" s="57"/>
      <c r="J134" s="57"/>
      <c r="K134" s="57"/>
      <c r="L134" s="57"/>
      <c r="M134" s="51"/>
      <c r="N134" s="51"/>
      <c r="O134" s="51"/>
      <c r="P134" s="48"/>
      <c r="Q134" s="48"/>
      <c r="R134" s="48"/>
      <c r="S134" s="48"/>
      <c r="T134" s="62"/>
      <c r="U134" s="62"/>
      <c r="V134" s="62"/>
      <c r="W134" s="62"/>
      <c r="X134" s="62"/>
      <c r="Y134" s="62"/>
      <c r="Z134" s="62"/>
      <c r="AA134" s="62"/>
      <c r="AB134" s="62"/>
    </row>
    <row r="135" spans="1:28" x14ac:dyDescent="0.25">
      <c r="A135" s="57"/>
      <c r="B135" s="85"/>
      <c r="C135" s="57"/>
      <c r="D135" s="57"/>
      <c r="E135" s="57"/>
      <c r="F135" s="57"/>
      <c r="G135" s="57"/>
      <c r="H135" s="57"/>
      <c r="I135" s="57"/>
      <c r="J135" s="57"/>
      <c r="K135" s="57"/>
      <c r="L135" s="57"/>
      <c r="M135" s="51"/>
      <c r="N135" s="51"/>
      <c r="O135" s="51"/>
      <c r="P135" s="48"/>
      <c r="Q135" s="48"/>
      <c r="R135" s="48"/>
      <c r="S135" s="48"/>
      <c r="T135" s="62"/>
      <c r="U135" s="62"/>
      <c r="V135" s="62"/>
      <c r="W135" s="62"/>
      <c r="X135" s="62"/>
      <c r="Y135" s="62"/>
      <c r="Z135" s="62"/>
      <c r="AA135" s="62"/>
      <c r="AB135" s="62"/>
    </row>
    <row r="136" spans="1:28" x14ac:dyDescent="0.25">
      <c r="A136" s="57"/>
      <c r="B136" s="85"/>
      <c r="C136" s="57"/>
      <c r="D136" s="57"/>
      <c r="E136" s="57"/>
      <c r="F136" s="57"/>
      <c r="G136" s="57"/>
      <c r="H136" s="57"/>
      <c r="I136" s="57"/>
      <c r="J136" s="57"/>
      <c r="K136" s="57"/>
      <c r="L136" s="57"/>
      <c r="M136" s="51"/>
      <c r="N136" s="51"/>
      <c r="O136" s="51"/>
      <c r="P136" s="48"/>
      <c r="Q136" s="48"/>
      <c r="R136" s="48"/>
      <c r="S136" s="48"/>
      <c r="T136" s="62"/>
      <c r="U136" s="62"/>
      <c r="V136" s="62"/>
      <c r="W136" s="62"/>
      <c r="X136" s="62"/>
      <c r="Y136" s="62"/>
      <c r="Z136" s="62"/>
      <c r="AA136" s="62"/>
      <c r="AB136" s="62"/>
    </row>
    <row r="137" spans="1:28" x14ac:dyDescent="0.25">
      <c r="A137" s="57"/>
      <c r="B137" s="85"/>
      <c r="C137" s="57"/>
      <c r="D137" s="57"/>
      <c r="E137" s="57"/>
      <c r="F137" s="57"/>
      <c r="G137" s="57"/>
      <c r="H137" s="57"/>
      <c r="I137" s="57"/>
      <c r="J137" s="57"/>
      <c r="K137" s="57"/>
      <c r="L137" s="57"/>
      <c r="M137" s="51"/>
      <c r="N137" s="51"/>
      <c r="O137" s="51"/>
      <c r="P137" s="48"/>
      <c r="Q137" s="48"/>
      <c r="R137" s="48"/>
      <c r="S137" s="48"/>
      <c r="T137" s="62"/>
      <c r="U137" s="62"/>
      <c r="V137" s="62"/>
      <c r="W137" s="62"/>
      <c r="X137" s="62"/>
      <c r="Y137" s="62"/>
      <c r="Z137" s="62"/>
      <c r="AA137" s="62"/>
      <c r="AB137" s="62"/>
    </row>
    <row r="138" spans="1:28" x14ac:dyDescent="0.25">
      <c r="A138" s="57"/>
      <c r="B138" s="85"/>
      <c r="C138" s="57"/>
      <c r="D138" s="57"/>
      <c r="E138" s="57"/>
      <c r="F138" s="57"/>
      <c r="G138" s="57"/>
      <c r="H138" s="57"/>
      <c r="I138" s="57"/>
      <c r="J138" s="57"/>
      <c r="K138" s="57"/>
      <c r="L138" s="57"/>
      <c r="M138" s="51"/>
      <c r="N138" s="51"/>
      <c r="O138" s="51"/>
      <c r="P138" s="48"/>
      <c r="Q138" s="48"/>
      <c r="R138" s="48"/>
      <c r="S138" s="48"/>
      <c r="T138" s="62"/>
      <c r="U138" s="62"/>
      <c r="V138" s="62"/>
      <c r="W138" s="62"/>
      <c r="X138" s="62"/>
      <c r="Y138" s="62"/>
      <c r="Z138" s="62"/>
      <c r="AA138" s="62"/>
      <c r="AB138" s="62"/>
    </row>
    <row r="139" spans="1:28" x14ac:dyDescent="0.25">
      <c r="A139" s="57"/>
      <c r="B139" s="85"/>
      <c r="C139" s="57"/>
      <c r="D139" s="57"/>
      <c r="E139" s="57"/>
      <c r="F139" s="57"/>
      <c r="G139" s="57"/>
      <c r="H139" s="57"/>
      <c r="I139" s="57"/>
      <c r="J139" s="57"/>
      <c r="K139" s="57"/>
      <c r="L139" s="57"/>
      <c r="M139" s="51"/>
      <c r="N139" s="51"/>
      <c r="O139" s="51"/>
      <c r="P139" s="48"/>
      <c r="Q139" s="48"/>
      <c r="R139" s="48"/>
      <c r="S139" s="48"/>
      <c r="T139" s="62"/>
      <c r="U139" s="62"/>
      <c r="V139" s="62"/>
      <c r="W139" s="62"/>
      <c r="X139" s="62"/>
      <c r="Y139" s="62"/>
      <c r="Z139" s="62"/>
      <c r="AA139" s="62"/>
      <c r="AB139" s="62"/>
    </row>
    <row r="140" spans="1:28" x14ac:dyDescent="0.25">
      <c r="A140" s="57"/>
      <c r="B140" s="85"/>
      <c r="C140" s="57"/>
      <c r="D140" s="57"/>
      <c r="E140" s="57"/>
      <c r="F140" s="57"/>
      <c r="G140" s="57"/>
      <c r="H140" s="57"/>
      <c r="I140" s="57"/>
      <c r="J140" s="57"/>
      <c r="K140" s="57"/>
      <c r="L140" s="57"/>
      <c r="M140" s="51"/>
      <c r="N140" s="51"/>
      <c r="O140" s="51"/>
      <c r="P140" s="48"/>
      <c r="Q140" s="48"/>
      <c r="R140" s="48"/>
      <c r="S140" s="48"/>
      <c r="T140" s="62"/>
      <c r="U140" s="62"/>
      <c r="V140" s="62"/>
      <c r="W140" s="62"/>
      <c r="X140" s="62"/>
      <c r="Y140" s="62"/>
      <c r="Z140" s="62"/>
      <c r="AA140" s="62"/>
      <c r="AB140" s="62"/>
    </row>
    <row r="141" spans="1:28" x14ac:dyDescent="0.25">
      <c r="A141" s="57"/>
      <c r="B141" s="85"/>
      <c r="C141" s="57"/>
      <c r="D141" s="57"/>
      <c r="E141" s="57"/>
      <c r="F141" s="57"/>
      <c r="G141" s="57"/>
      <c r="H141" s="57"/>
      <c r="I141" s="57"/>
      <c r="J141" s="57"/>
      <c r="K141" s="57"/>
      <c r="L141" s="57"/>
      <c r="M141" s="51"/>
      <c r="N141" s="51"/>
      <c r="O141" s="51"/>
      <c r="P141" s="48"/>
      <c r="Q141" s="48"/>
      <c r="R141" s="48"/>
      <c r="S141" s="48"/>
      <c r="T141" s="62"/>
      <c r="U141" s="62"/>
      <c r="V141" s="62"/>
      <c r="W141" s="62"/>
      <c r="X141" s="62"/>
      <c r="Y141" s="62"/>
      <c r="Z141" s="62"/>
      <c r="AA141" s="62"/>
      <c r="AB141" s="62"/>
    </row>
    <row r="142" spans="1:28" x14ac:dyDescent="0.25">
      <c r="A142" s="57"/>
      <c r="B142" s="85"/>
      <c r="C142" s="57"/>
      <c r="D142" s="57"/>
      <c r="E142" s="57"/>
      <c r="F142" s="57"/>
      <c r="G142" s="57"/>
      <c r="H142" s="57"/>
      <c r="I142" s="57"/>
      <c r="J142" s="57"/>
      <c r="K142" s="57"/>
      <c r="L142" s="57"/>
      <c r="M142" s="51"/>
      <c r="N142" s="51"/>
      <c r="O142" s="51"/>
      <c r="P142" s="48"/>
      <c r="Q142" s="48"/>
      <c r="R142" s="48"/>
      <c r="S142" s="48"/>
      <c r="T142" s="62"/>
      <c r="U142" s="62"/>
      <c r="V142" s="62"/>
      <c r="W142" s="62"/>
      <c r="X142" s="62"/>
      <c r="Y142" s="62"/>
      <c r="Z142" s="62"/>
      <c r="AA142" s="62"/>
      <c r="AB142" s="62"/>
    </row>
    <row r="143" spans="1:28" x14ac:dyDescent="0.25">
      <c r="A143" s="57"/>
      <c r="B143" s="85"/>
      <c r="C143" s="57"/>
      <c r="D143" s="57"/>
      <c r="E143" s="57"/>
      <c r="F143" s="57"/>
      <c r="G143" s="57"/>
      <c r="H143" s="57"/>
      <c r="I143" s="57"/>
      <c r="J143" s="57"/>
      <c r="K143" s="57"/>
      <c r="L143" s="57"/>
      <c r="M143" s="51"/>
      <c r="N143" s="51"/>
      <c r="O143" s="51"/>
      <c r="P143" s="48"/>
      <c r="Q143" s="48"/>
      <c r="R143" s="48"/>
      <c r="S143" s="48"/>
      <c r="T143" s="62"/>
      <c r="U143" s="62"/>
      <c r="V143" s="62"/>
      <c r="W143" s="62"/>
      <c r="X143" s="62"/>
      <c r="Y143" s="62"/>
      <c r="Z143" s="62"/>
      <c r="AA143" s="62"/>
      <c r="AB143" s="62"/>
    </row>
    <row r="144" spans="1:28" x14ac:dyDescent="0.25">
      <c r="A144" s="57"/>
      <c r="B144" s="85"/>
      <c r="C144" s="57"/>
      <c r="D144" s="57"/>
      <c r="E144" s="57"/>
      <c r="F144" s="57"/>
      <c r="G144" s="57"/>
      <c r="H144" s="57"/>
      <c r="I144" s="57"/>
      <c r="J144" s="57"/>
      <c r="K144" s="57"/>
      <c r="L144" s="57"/>
      <c r="M144" s="51"/>
      <c r="N144" s="51"/>
      <c r="O144" s="51"/>
      <c r="P144" s="48"/>
      <c r="Q144" s="48"/>
      <c r="R144" s="48"/>
      <c r="S144" s="48"/>
      <c r="T144" s="62"/>
      <c r="U144" s="62"/>
      <c r="V144" s="62"/>
      <c r="W144" s="62"/>
      <c r="X144" s="62"/>
      <c r="Y144" s="62"/>
      <c r="Z144" s="62"/>
      <c r="AA144" s="62"/>
      <c r="AB144" s="62"/>
    </row>
    <row r="145" spans="1:28" x14ac:dyDescent="0.25">
      <c r="A145" s="57"/>
      <c r="B145" s="85"/>
      <c r="C145" s="57"/>
      <c r="D145" s="57"/>
      <c r="E145" s="57"/>
      <c r="F145" s="57"/>
      <c r="G145" s="57"/>
      <c r="H145" s="57"/>
      <c r="I145" s="57"/>
      <c r="J145" s="57"/>
      <c r="K145" s="57"/>
      <c r="L145" s="57"/>
      <c r="M145" s="51"/>
      <c r="N145" s="51"/>
      <c r="O145" s="51"/>
      <c r="P145" s="48"/>
      <c r="Q145" s="48"/>
      <c r="R145" s="48"/>
      <c r="S145" s="48"/>
      <c r="T145" s="62"/>
      <c r="U145" s="62"/>
      <c r="V145" s="62"/>
      <c r="W145" s="62"/>
      <c r="X145" s="62"/>
      <c r="Y145" s="62"/>
      <c r="Z145" s="62"/>
      <c r="AA145" s="62"/>
      <c r="AB145" s="62"/>
    </row>
    <row r="146" spans="1:28" x14ac:dyDescent="0.25">
      <c r="A146" s="5"/>
      <c r="B146" s="25"/>
      <c r="C146" s="5"/>
      <c r="D146" s="5"/>
      <c r="E146" s="5"/>
      <c r="F146" s="5"/>
      <c r="H146" s="5"/>
      <c r="I146" s="5"/>
      <c r="J146" s="5"/>
      <c r="K146" s="5"/>
      <c r="L146" s="5"/>
    </row>
    <row r="147" spans="1:28" x14ac:dyDescent="0.25">
      <c r="A147" s="5"/>
      <c r="B147" s="25"/>
      <c r="C147" s="5"/>
      <c r="D147" s="5"/>
      <c r="E147" s="5"/>
      <c r="F147" s="5"/>
      <c r="H147" s="5"/>
      <c r="I147" s="5"/>
      <c r="J147" s="5"/>
      <c r="K147" s="5"/>
      <c r="L147" s="5"/>
    </row>
    <row r="148" spans="1:28" x14ac:dyDescent="0.25">
      <c r="A148" s="5"/>
      <c r="B148" s="25"/>
      <c r="C148" s="5"/>
      <c r="D148" s="5"/>
      <c r="E148" s="5"/>
      <c r="F148" s="5"/>
      <c r="H148" s="5"/>
      <c r="I148" s="5"/>
      <c r="J148" s="5"/>
      <c r="K148" s="5"/>
      <c r="L148" s="5"/>
    </row>
    <row r="149" spans="1:28" x14ac:dyDescent="0.25">
      <c r="A149" s="5"/>
      <c r="B149" s="25"/>
      <c r="C149" s="5"/>
      <c r="D149" s="5"/>
      <c r="E149" s="5"/>
      <c r="F149" s="5"/>
      <c r="H149" s="5"/>
      <c r="I149" s="5"/>
      <c r="J149" s="5"/>
      <c r="K149" s="5"/>
      <c r="L149" s="5"/>
    </row>
    <row r="150" spans="1:28" x14ac:dyDescent="0.25">
      <c r="A150" s="5"/>
      <c r="B150" s="25"/>
      <c r="C150" s="5"/>
      <c r="D150" s="5"/>
      <c r="E150" s="5"/>
      <c r="F150" s="5"/>
      <c r="H150" s="5"/>
      <c r="I150" s="5"/>
      <c r="J150" s="5"/>
      <c r="K150" s="5"/>
      <c r="L150" s="5"/>
    </row>
    <row r="151" spans="1:28" x14ac:dyDescent="0.25">
      <c r="A151" s="5"/>
      <c r="B151" s="25"/>
      <c r="C151" s="5"/>
      <c r="D151" s="5"/>
      <c r="E151" s="5"/>
      <c r="F151" s="5"/>
      <c r="H151" s="5"/>
      <c r="I151" s="5"/>
      <c r="J151" s="5"/>
      <c r="K151" s="5"/>
      <c r="L151" s="5"/>
    </row>
    <row r="152" spans="1:28" x14ac:dyDescent="0.25">
      <c r="A152" s="5"/>
      <c r="B152" s="25"/>
      <c r="C152" s="5"/>
      <c r="D152" s="5"/>
      <c r="E152" s="5"/>
      <c r="F152" s="5"/>
      <c r="H152" s="5"/>
      <c r="I152" s="5"/>
      <c r="J152" s="5"/>
      <c r="K152" s="5"/>
      <c r="L152" s="5"/>
    </row>
    <row r="153" spans="1:28" x14ac:dyDescent="0.25">
      <c r="A153" s="5"/>
      <c r="B153" s="25"/>
      <c r="C153" s="5"/>
      <c r="D153" s="5"/>
      <c r="E153" s="5"/>
      <c r="F153" s="5"/>
      <c r="H153" s="5"/>
      <c r="I153" s="5"/>
      <c r="J153" s="5"/>
      <c r="K153" s="5"/>
      <c r="L153" s="5"/>
    </row>
    <row r="154" spans="1:28" x14ac:dyDescent="0.25">
      <c r="A154" s="5"/>
      <c r="B154" s="25"/>
      <c r="C154" s="5"/>
      <c r="D154" s="5"/>
      <c r="E154" s="5"/>
      <c r="F154" s="5"/>
      <c r="H154" s="5"/>
      <c r="I154" s="5"/>
      <c r="J154" s="5"/>
      <c r="K154" s="5"/>
      <c r="L154" s="5"/>
    </row>
    <row r="155" spans="1:28" x14ac:dyDescent="0.25">
      <c r="A155" s="5"/>
      <c r="B155" s="25"/>
      <c r="C155" s="5"/>
      <c r="D155" s="5"/>
      <c r="E155" s="5"/>
      <c r="F155" s="5"/>
      <c r="H155" s="5"/>
      <c r="I155" s="5"/>
      <c r="J155" s="5"/>
      <c r="K155" s="5"/>
      <c r="L155" s="5"/>
    </row>
    <row r="156" spans="1:28" x14ac:dyDescent="0.25">
      <c r="A156" s="5"/>
      <c r="B156" s="25"/>
      <c r="C156" s="5"/>
      <c r="D156" s="5"/>
      <c r="E156" s="5"/>
      <c r="F156" s="5"/>
      <c r="H156" s="5"/>
      <c r="I156" s="5"/>
      <c r="J156" s="5"/>
      <c r="K156" s="5"/>
      <c r="L156" s="5"/>
    </row>
    <row r="157" spans="1:28" x14ac:dyDescent="0.25">
      <c r="A157" s="5"/>
      <c r="B157" s="25"/>
      <c r="C157" s="5"/>
      <c r="D157" s="5"/>
      <c r="E157" s="5"/>
      <c r="F157" s="5"/>
      <c r="H157" s="5"/>
      <c r="I157" s="5"/>
      <c r="J157" s="5"/>
      <c r="K157" s="5"/>
      <c r="L157" s="5"/>
    </row>
    <row r="158" spans="1:28" x14ac:dyDescent="0.25">
      <c r="A158" s="5"/>
      <c r="B158" s="25"/>
      <c r="C158" s="5"/>
      <c r="D158" s="5"/>
      <c r="E158" s="5"/>
      <c r="F158" s="5"/>
      <c r="H158" s="5"/>
      <c r="I158" s="5"/>
      <c r="J158" s="5"/>
      <c r="K158" s="5"/>
      <c r="L158" s="5"/>
    </row>
    <row r="159" spans="1:28" x14ac:dyDescent="0.25">
      <c r="A159" s="5"/>
      <c r="B159" s="25"/>
      <c r="C159" s="5"/>
      <c r="D159" s="5"/>
      <c r="E159" s="5"/>
      <c r="F159" s="5"/>
      <c r="H159" s="5"/>
      <c r="I159" s="5"/>
      <c r="J159" s="5"/>
      <c r="K159" s="5"/>
      <c r="L159" s="5"/>
    </row>
    <row r="160" spans="1:28" x14ac:dyDescent="0.25">
      <c r="A160" s="5"/>
      <c r="B160" s="25"/>
      <c r="C160" s="5"/>
      <c r="D160" s="5"/>
      <c r="E160" s="5"/>
      <c r="F160" s="5"/>
      <c r="H160" s="5"/>
      <c r="I160" s="5"/>
      <c r="J160" s="5"/>
      <c r="K160" s="5"/>
      <c r="L160" s="5"/>
    </row>
    <row r="161" spans="1:12" x14ac:dyDescent="0.25">
      <c r="A161" s="5"/>
      <c r="B161" s="25"/>
      <c r="C161" s="5"/>
      <c r="D161" s="5"/>
      <c r="E161" s="5"/>
      <c r="F161" s="5"/>
      <c r="H161" s="5"/>
      <c r="I161" s="5"/>
      <c r="J161" s="5"/>
      <c r="K161" s="5"/>
      <c r="L161" s="5"/>
    </row>
    <row r="162" spans="1:12" x14ac:dyDescent="0.25">
      <c r="A162" s="5"/>
      <c r="B162" s="25"/>
      <c r="C162" s="5"/>
      <c r="D162" s="5"/>
      <c r="E162" s="5"/>
      <c r="F162" s="5"/>
      <c r="H162" s="5"/>
      <c r="I162" s="5"/>
      <c r="J162" s="5"/>
      <c r="K162" s="5"/>
      <c r="L162" s="5"/>
    </row>
    <row r="163" spans="1:12" x14ac:dyDescent="0.25">
      <c r="A163" s="5"/>
      <c r="B163" s="25"/>
      <c r="C163" s="5"/>
      <c r="D163" s="5"/>
      <c r="E163" s="5"/>
      <c r="F163" s="5"/>
      <c r="H163" s="5"/>
      <c r="I163" s="5"/>
      <c r="J163" s="5"/>
      <c r="K163" s="5"/>
      <c r="L163" s="5"/>
    </row>
    <row r="164" spans="1:12" x14ac:dyDescent="0.25">
      <c r="A164" s="5"/>
      <c r="B164" s="25"/>
      <c r="C164" s="5"/>
      <c r="D164" s="5"/>
      <c r="E164" s="5"/>
      <c r="F164" s="5"/>
      <c r="H164" s="5"/>
      <c r="I164" s="5"/>
      <c r="J164" s="5"/>
      <c r="K164" s="5"/>
      <c r="L164" s="5"/>
    </row>
    <row r="165" spans="1:12" x14ac:dyDescent="0.25">
      <c r="A165" s="5"/>
      <c r="B165" s="25"/>
      <c r="C165" s="5"/>
      <c r="D165" s="5"/>
      <c r="E165" s="5"/>
      <c r="F165" s="5"/>
      <c r="H165" s="5"/>
      <c r="I165" s="5"/>
      <c r="J165" s="5"/>
      <c r="K165" s="5"/>
      <c r="L165" s="5"/>
    </row>
    <row r="166" spans="1:12" x14ac:dyDescent="0.25">
      <c r="A166" s="5"/>
      <c r="B166" s="25"/>
      <c r="C166" s="5"/>
      <c r="D166" s="5"/>
      <c r="E166" s="5"/>
      <c r="F166" s="5"/>
      <c r="H166" s="5"/>
      <c r="I166" s="5"/>
      <c r="J166" s="5"/>
      <c r="K166" s="5"/>
      <c r="L166" s="5"/>
    </row>
    <row r="167" spans="1:12" x14ac:dyDescent="0.25">
      <c r="A167" s="5"/>
      <c r="B167" s="25"/>
      <c r="C167" s="5"/>
      <c r="D167" s="5"/>
      <c r="E167" s="5"/>
      <c r="F167" s="5"/>
      <c r="H167" s="5"/>
      <c r="I167" s="5"/>
      <c r="J167" s="5"/>
      <c r="K167" s="5"/>
      <c r="L167" s="5"/>
    </row>
    <row r="168" spans="1:12" x14ac:dyDescent="0.25">
      <c r="A168" s="5"/>
      <c r="B168" s="25"/>
      <c r="C168" s="5"/>
      <c r="D168" s="5"/>
      <c r="E168" s="5"/>
      <c r="F168" s="5"/>
      <c r="H168" s="5"/>
      <c r="I168" s="5"/>
      <c r="J168" s="5"/>
      <c r="K168" s="5"/>
      <c r="L168" s="5"/>
    </row>
    <row r="169" spans="1:12" x14ac:dyDescent="0.25">
      <c r="A169" s="5"/>
      <c r="B169" s="25"/>
      <c r="C169" s="5"/>
      <c r="D169" s="5"/>
      <c r="E169" s="5"/>
      <c r="F169" s="5"/>
      <c r="H169" s="5"/>
      <c r="I169" s="5"/>
      <c r="J169" s="5"/>
      <c r="K169" s="5"/>
      <c r="L169" s="5"/>
    </row>
    <row r="170" spans="1:12" x14ac:dyDescent="0.25">
      <c r="A170" s="5"/>
      <c r="B170" s="25"/>
      <c r="C170" s="5"/>
      <c r="D170" s="5"/>
      <c r="E170" s="5"/>
      <c r="F170" s="5"/>
      <c r="H170" s="5"/>
      <c r="I170" s="5"/>
      <c r="J170" s="5"/>
      <c r="K170" s="5"/>
      <c r="L170" s="5"/>
    </row>
    <row r="171" spans="1:12" x14ac:dyDescent="0.25">
      <c r="A171" s="5"/>
      <c r="B171" s="25"/>
      <c r="C171" s="5"/>
      <c r="D171" s="5"/>
      <c r="E171" s="5"/>
      <c r="F171" s="5"/>
      <c r="H171" s="5"/>
      <c r="I171" s="5"/>
      <c r="J171" s="5"/>
      <c r="K171" s="5"/>
      <c r="L171" s="5"/>
    </row>
    <row r="172" spans="1:12" x14ac:dyDescent="0.25">
      <c r="A172" s="5"/>
      <c r="B172" s="25"/>
      <c r="C172" s="5"/>
      <c r="D172" s="5"/>
      <c r="E172" s="5"/>
      <c r="F172" s="5"/>
      <c r="H172" s="5"/>
      <c r="I172" s="5"/>
      <c r="J172" s="5"/>
      <c r="K172" s="5"/>
      <c r="L172" s="5"/>
    </row>
    <row r="173" spans="1:12" x14ac:dyDescent="0.25">
      <c r="A173" s="5"/>
      <c r="B173" s="25"/>
      <c r="C173" s="5"/>
      <c r="D173" s="5"/>
      <c r="E173" s="5"/>
      <c r="F173" s="5"/>
      <c r="H173" s="5"/>
      <c r="I173" s="5"/>
      <c r="J173" s="5"/>
      <c r="K173" s="5"/>
      <c r="L173" s="5"/>
    </row>
    <row r="174" spans="1:12" x14ac:dyDescent="0.25">
      <c r="A174" s="5"/>
      <c r="B174" s="25"/>
      <c r="C174" s="5"/>
      <c r="D174" s="5"/>
      <c r="E174" s="5"/>
      <c r="F174" s="5"/>
      <c r="H174" s="5"/>
      <c r="I174" s="5"/>
      <c r="J174" s="5"/>
      <c r="K174" s="5"/>
      <c r="L174" s="5"/>
    </row>
    <row r="175" spans="1:12" x14ac:dyDescent="0.25">
      <c r="A175" s="5"/>
      <c r="B175" s="25"/>
      <c r="C175" s="5"/>
      <c r="D175" s="5"/>
      <c r="E175" s="5"/>
      <c r="F175" s="5"/>
      <c r="H175" s="5"/>
      <c r="I175" s="5"/>
      <c r="J175" s="5"/>
      <c r="K175" s="5"/>
      <c r="L175" s="5"/>
    </row>
    <row r="176" spans="1:12" x14ac:dyDescent="0.25">
      <c r="A176" s="5"/>
      <c r="B176" s="25"/>
      <c r="C176" s="5"/>
      <c r="D176" s="5"/>
      <c r="E176" s="5"/>
      <c r="F176" s="5"/>
      <c r="H176" s="5"/>
      <c r="I176" s="5"/>
      <c r="J176" s="5"/>
      <c r="K176" s="5"/>
      <c r="L176" s="5"/>
    </row>
    <row r="177" spans="1:12" x14ac:dyDescent="0.25">
      <c r="A177" s="5"/>
      <c r="B177" s="25"/>
      <c r="C177" s="5"/>
      <c r="D177" s="5"/>
      <c r="E177" s="5"/>
      <c r="F177" s="5"/>
      <c r="H177" s="5"/>
      <c r="I177" s="5"/>
      <c r="J177" s="5"/>
      <c r="K177" s="5"/>
      <c r="L177" s="5"/>
    </row>
    <row r="178" spans="1:12" x14ac:dyDescent="0.25">
      <c r="A178" s="5"/>
      <c r="B178" s="25"/>
      <c r="C178" s="5"/>
      <c r="D178" s="5"/>
      <c r="E178" s="5"/>
      <c r="F178" s="5"/>
      <c r="H178" s="5"/>
      <c r="I178" s="5"/>
      <c r="J178" s="5"/>
      <c r="K178" s="5"/>
      <c r="L178" s="5"/>
    </row>
    <row r="179" spans="1:12" x14ac:dyDescent="0.25">
      <c r="A179" s="5"/>
      <c r="B179" s="25"/>
      <c r="C179" s="5"/>
      <c r="D179" s="5"/>
      <c r="E179" s="5"/>
      <c r="F179" s="5"/>
      <c r="H179" s="5"/>
      <c r="I179" s="5"/>
      <c r="J179" s="5"/>
      <c r="K179" s="5"/>
      <c r="L179" s="5"/>
    </row>
    <row r="180" spans="1:12" x14ac:dyDescent="0.25">
      <c r="A180" s="5"/>
      <c r="B180" s="25"/>
      <c r="C180" s="5"/>
      <c r="D180" s="5"/>
      <c r="E180" s="5"/>
      <c r="F180" s="5"/>
      <c r="H180" s="5"/>
      <c r="I180" s="5"/>
      <c r="J180" s="5"/>
      <c r="K180" s="5"/>
      <c r="L180" s="5"/>
    </row>
    <row r="181" spans="1:12" x14ac:dyDescent="0.25">
      <c r="A181" s="5"/>
      <c r="B181" s="25"/>
      <c r="C181" s="5"/>
      <c r="D181" s="5"/>
      <c r="E181" s="5"/>
      <c r="F181" s="5"/>
      <c r="H181" s="5"/>
      <c r="I181" s="5"/>
      <c r="J181" s="5"/>
      <c r="K181" s="5"/>
      <c r="L181" s="5"/>
    </row>
    <row r="182" spans="1:12" x14ac:dyDescent="0.25">
      <c r="A182" s="5"/>
      <c r="B182" s="25"/>
      <c r="C182" s="5"/>
      <c r="D182" s="5"/>
      <c r="E182" s="5"/>
      <c r="F182" s="5"/>
      <c r="H182" s="5"/>
      <c r="I182" s="5"/>
      <c r="J182" s="5"/>
      <c r="K182" s="5"/>
      <c r="L182" s="5"/>
    </row>
    <row r="183" spans="1:12" x14ac:dyDescent="0.25">
      <c r="A183" s="5"/>
      <c r="B183" s="25"/>
      <c r="C183" s="5"/>
      <c r="D183" s="5"/>
      <c r="E183" s="5"/>
      <c r="F183" s="5"/>
      <c r="H183" s="5"/>
      <c r="I183" s="5"/>
      <c r="J183" s="5"/>
      <c r="K183" s="5"/>
      <c r="L183" s="5"/>
    </row>
    <row r="184" spans="1:12" x14ac:dyDescent="0.25">
      <c r="A184" s="5"/>
      <c r="B184" s="25"/>
      <c r="C184" s="5"/>
      <c r="D184" s="5"/>
      <c r="E184" s="5"/>
      <c r="F184" s="5"/>
      <c r="H184" s="5"/>
      <c r="I184" s="5"/>
      <c r="J184" s="5"/>
      <c r="K184" s="5"/>
      <c r="L184" s="5"/>
    </row>
    <row r="185" spans="1:12" x14ac:dyDescent="0.25">
      <c r="A185" s="5"/>
      <c r="B185" s="25"/>
      <c r="C185" s="5"/>
      <c r="D185" s="5"/>
      <c r="E185" s="5"/>
      <c r="F185" s="5"/>
      <c r="H185" s="5"/>
      <c r="I185" s="5"/>
      <c r="J185" s="5"/>
      <c r="K185" s="5"/>
      <c r="L185" s="5"/>
    </row>
    <row r="186" spans="1:12" x14ac:dyDescent="0.25">
      <c r="A186" s="5"/>
      <c r="B186" s="25"/>
      <c r="C186" s="5"/>
      <c r="D186" s="5"/>
      <c r="E186" s="5"/>
      <c r="F186" s="5"/>
      <c r="H186" s="5"/>
      <c r="I186" s="5"/>
      <c r="J186" s="5"/>
      <c r="K186" s="5"/>
      <c r="L186" s="5"/>
    </row>
    <row r="187" spans="1:12" x14ac:dyDescent="0.25">
      <c r="A187" s="5"/>
      <c r="B187" s="25"/>
      <c r="C187" s="5"/>
      <c r="D187" s="5"/>
      <c r="E187" s="5"/>
      <c r="F187" s="5"/>
      <c r="H187" s="5"/>
      <c r="I187" s="5"/>
      <c r="J187" s="5"/>
      <c r="K187" s="5"/>
      <c r="L187" s="5"/>
    </row>
    <row r="188" spans="1:12" x14ac:dyDescent="0.25">
      <c r="A188" s="5"/>
      <c r="B188" s="25"/>
      <c r="C188" s="5"/>
      <c r="D188" s="5"/>
      <c r="E188" s="5"/>
      <c r="F188" s="5"/>
      <c r="H188" s="5"/>
      <c r="I188" s="5"/>
      <c r="J188" s="5"/>
      <c r="K188" s="5"/>
      <c r="L188" s="5"/>
    </row>
    <row r="189" spans="1:12" x14ac:dyDescent="0.25">
      <c r="A189" s="5"/>
      <c r="B189" s="25"/>
      <c r="C189" s="5"/>
      <c r="D189" s="5"/>
      <c r="E189" s="5"/>
      <c r="F189" s="5"/>
      <c r="H189" s="5"/>
      <c r="I189" s="5"/>
      <c r="J189" s="5"/>
      <c r="K189" s="5"/>
      <c r="L189" s="5"/>
    </row>
    <row r="190" spans="1:12" x14ac:dyDescent="0.25">
      <c r="A190" s="5"/>
      <c r="B190" s="25"/>
      <c r="C190" s="5"/>
      <c r="D190" s="5"/>
      <c r="E190" s="5"/>
      <c r="F190" s="5"/>
      <c r="H190" s="5"/>
      <c r="I190" s="5"/>
      <c r="J190" s="5"/>
      <c r="K190" s="5"/>
      <c r="L190" s="5"/>
    </row>
    <row r="191" spans="1:12" x14ac:dyDescent="0.25">
      <c r="A191" s="5"/>
      <c r="B191" s="25"/>
      <c r="C191" s="5"/>
      <c r="D191" s="5"/>
      <c r="E191" s="5"/>
      <c r="F191" s="5"/>
      <c r="H191" s="5"/>
      <c r="I191" s="5"/>
      <c r="J191" s="5"/>
      <c r="K191" s="5"/>
      <c r="L191" s="5"/>
    </row>
    <row r="192" spans="1:12" x14ac:dyDescent="0.25">
      <c r="A192" s="5"/>
      <c r="B192" s="25"/>
      <c r="C192" s="5"/>
      <c r="D192" s="5"/>
      <c r="E192" s="5"/>
      <c r="F192" s="5"/>
      <c r="H192" s="5"/>
      <c r="I192" s="5"/>
      <c r="J192" s="5"/>
      <c r="K192" s="5"/>
      <c r="L192" s="5"/>
    </row>
    <row r="193" spans="1:12" x14ac:dyDescent="0.25">
      <c r="A193" s="5"/>
      <c r="B193" s="25"/>
      <c r="C193" s="5"/>
      <c r="D193" s="5"/>
      <c r="E193" s="5"/>
      <c r="F193" s="5"/>
      <c r="H193" s="5"/>
      <c r="I193" s="5"/>
      <c r="J193" s="5"/>
      <c r="K193" s="5"/>
      <c r="L193" s="5"/>
    </row>
    <row r="194" spans="1:12" x14ac:dyDescent="0.25">
      <c r="A194" s="5"/>
      <c r="B194" s="25"/>
      <c r="C194" s="5"/>
      <c r="D194" s="5"/>
      <c r="E194" s="5"/>
      <c r="F194" s="5"/>
      <c r="H194" s="5"/>
      <c r="I194" s="5"/>
      <c r="J194" s="5"/>
      <c r="K194" s="5"/>
      <c r="L194" s="5"/>
    </row>
    <row r="195" spans="1:12" x14ac:dyDescent="0.25">
      <c r="A195" s="5"/>
      <c r="B195" s="25"/>
      <c r="C195" s="5"/>
      <c r="D195" s="5"/>
      <c r="E195" s="5"/>
      <c r="F195" s="5"/>
      <c r="H195" s="5"/>
      <c r="I195" s="5"/>
      <c r="J195" s="5"/>
      <c r="K195" s="5"/>
      <c r="L195" s="5"/>
    </row>
    <row r="196" spans="1:12" x14ac:dyDescent="0.25">
      <c r="A196" s="5"/>
      <c r="B196" s="25"/>
      <c r="C196" s="5"/>
      <c r="D196" s="5"/>
      <c r="E196" s="5"/>
      <c r="F196" s="5"/>
      <c r="H196" s="5"/>
      <c r="I196" s="5"/>
      <c r="J196" s="5"/>
      <c r="K196" s="5"/>
      <c r="L196" s="5"/>
    </row>
    <row r="197" spans="1:12" x14ac:dyDescent="0.25">
      <c r="A197" s="5"/>
      <c r="B197" s="25"/>
      <c r="C197" s="5"/>
      <c r="D197" s="5"/>
      <c r="E197" s="5"/>
      <c r="F197" s="5"/>
      <c r="H197" s="5"/>
      <c r="I197" s="5"/>
      <c r="J197" s="5"/>
      <c r="K197" s="5"/>
      <c r="L197" s="5"/>
    </row>
    <row r="198" spans="1:12" x14ac:dyDescent="0.25">
      <c r="A198" s="5"/>
      <c r="B198" s="25"/>
      <c r="C198" s="5"/>
      <c r="D198" s="5"/>
      <c r="E198" s="5"/>
      <c r="F198" s="5"/>
      <c r="H198" s="5"/>
      <c r="I198" s="5"/>
      <c r="J198" s="5"/>
      <c r="K198" s="5"/>
      <c r="L198" s="5"/>
    </row>
    <row r="199" spans="1:12" x14ac:dyDescent="0.25">
      <c r="A199" s="5"/>
      <c r="B199" s="25"/>
      <c r="C199" s="5"/>
      <c r="D199" s="5"/>
      <c r="E199" s="5"/>
      <c r="F199" s="5"/>
      <c r="H199" s="5"/>
      <c r="I199" s="5"/>
      <c r="J199" s="5"/>
      <c r="K199" s="5"/>
      <c r="L199" s="5"/>
    </row>
    <row r="200" spans="1:12" x14ac:dyDescent="0.25">
      <c r="A200" s="5"/>
      <c r="B200" s="25"/>
      <c r="C200" s="5"/>
      <c r="D200" s="5"/>
      <c r="E200" s="5"/>
      <c r="F200" s="5"/>
      <c r="H200" s="5"/>
      <c r="I200" s="5"/>
      <c r="J200" s="5"/>
      <c r="K200" s="5"/>
      <c r="L200" s="5"/>
    </row>
    <row r="201" spans="1:12" x14ac:dyDescent="0.25">
      <c r="A201" s="5"/>
      <c r="B201" s="25"/>
      <c r="C201" s="5"/>
      <c r="D201" s="5"/>
      <c r="E201" s="5"/>
      <c r="F201" s="5"/>
      <c r="H201" s="5"/>
      <c r="I201" s="5"/>
      <c r="J201" s="5"/>
      <c r="K201" s="5"/>
      <c r="L201" s="5"/>
    </row>
    <row r="202" spans="1:12" x14ac:dyDescent="0.25">
      <c r="A202" s="5"/>
      <c r="B202" s="25"/>
      <c r="C202" s="5"/>
      <c r="D202" s="5"/>
      <c r="E202" s="5"/>
      <c r="F202" s="5"/>
      <c r="H202" s="5"/>
      <c r="I202" s="5"/>
      <c r="J202" s="5"/>
      <c r="K202" s="5"/>
      <c r="L202" s="5"/>
    </row>
    <row r="203" spans="1:12" x14ac:dyDescent="0.25">
      <c r="A203" s="5"/>
      <c r="B203" s="25"/>
      <c r="C203" s="5"/>
      <c r="D203" s="5"/>
      <c r="E203" s="5"/>
      <c r="F203" s="5"/>
      <c r="H203" s="5"/>
      <c r="I203" s="5"/>
      <c r="J203" s="5"/>
      <c r="K203" s="5"/>
      <c r="L203" s="5"/>
    </row>
    <row r="204" spans="1:12" x14ac:dyDescent="0.25">
      <c r="A204" s="5"/>
      <c r="B204" s="25"/>
      <c r="C204" s="5"/>
      <c r="D204" s="5"/>
      <c r="E204" s="5"/>
      <c r="F204" s="5"/>
      <c r="H204" s="5"/>
      <c r="I204" s="5"/>
      <c r="J204" s="5"/>
      <c r="K204" s="5"/>
      <c r="L204" s="5"/>
    </row>
    <row r="205" spans="1:12" x14ac:dyDescent="0.25">
      <c r="A205" s="5"/>
      <c r="B205" s="25"/>
      <c r="C205" s="5"/>
      <c r="D205" s="5"/>
      <c r="E205" s="5"/>
      <c r="F205" s="5"/>
      <c r="H205" s="5"/>
      <c r="I205" s="5"/>
      <c r="J205" s="5"/>
      <c r="K205" s="5"/>
      <c r="L205" s="5"/>
    </row>
    <row r="206" spans="1:12" x14ac:dyDescent="0.25">
      <c r="A206" s="5"/>
      <c r="B206" s="25"/>
      <c r="C206" s="5"/>
      <c r="D206" s="5"/>
      <c r="E206" s="5"/>
      <c r="F206" s="5"/>
      <c r="H206" s="5"/>
      <c r="I206" s="5"/>
      <c r="J206" s="5"/>
      <c r="K206" s="5"/>
      <c r="L206" s="5"/>
    </row>
    <row r="207" spans="1:12" x14ac:dyDescent="0.25">
      <c r="A207" s="5"/>
      <c r="B207" s="25"/>
      <c r="C207" s="5"/>
      <c r="D207" s="5"/>
      <c r="E207" s="5"/>
      <c r="F207" s="5"/>
      <c r="H207" s="5"/>
      <c r="I207" s="5"/>
      <c r="J207" s="5"/>
      <c r="K207" s="5"/>
      <c r="L207" s="5"/>
    </row>
    <row r="208" spans="1:12" x14ac:dyDescent="0.25">
      <c r="A208" s="5"/>
      <c r="B208" s="25"/>
      <c r="C208" s="5"/>
      <c r="D208" s="5"/>
      <c r="E208" s="5"/>
      <c r="F208" s="5"/>
      <c r="H208" s="5"/>
      <c r="I208" s="5"/>
      <c r="J208" s="5"/>
      <c r="K208" s="5"/>
      <c r="L208" s="5"/>
    </row>
    <row r="209" spans="1:12" x14ac:dyDescent="0.25">
      <c r="A209" s="5"/>
      <c r="B209" s="25"/>
      <c r="C209" s="5"/>
      <c r="D209" s="5"/>
      <c r="E209" s="5"/>
      <c r="F209" s="5"/>
      <c r="H209" s="5"/>
      <c r="I209" s="5"/>
      <c r="J209" s="5"/>
      <c r="K209" s="5"/>
      <c r="L209" s="5"/>
    </row>
    <row r="210" spans="1:12" x14ac:dyDescent="0.25">
      <c r="A210" s="5"/>
      <c r="B210" s="25"/>
      <c r="C210" s="5"/>
      <c r="D210" s="5"/>
      <c r="E210" s="5"/>
      <c r="F210" s="5"/>
      <c r="H210" s="5"/>
      <c r="I210" s="5"/>
      <c r="J210" s="5"/>
      <c r="K210" s="5"/>
      <c r="L210" s="5"/>
    </row>
    <row r="211" spans="1:12" x14ac:dyDescent="0.25">
      <c r="A211" s="5"/>
      <c r="B211" s="25"/>
      <c r="C211" s="5"/>
      <c r="D211" s="5"/>
      <c r="E211" s="5"/>
      <c r="F211" s="5"/>
      <c r="H211" s="5"/>
      <c r="I211" s="5"/>
      <c r="J211" s="5"/>
      <c r="K211" s="5"/>
      <c r="L211" s="5"/>
    </row>
    <row r="212" spans="1:12" x14ac:dyDescent="0.25">
      <c r="A212" s="5"/>
      <c r="B212" s="25"/>
      <c r="C212" s="5"/>
      <c r="D212" s="5"/>
      <c r="E212" s="5"/>
      <c r="F212" s="5"/>
      <c r="H212" s="5"/>
      <c r="I212" s="5"/>
      <c r="J212" s="5"/>
      <c r="K212" s="5"/>
      <c r="L212" s="5"/>
    </row>
    <row r="213" spans="1:12" x14ac:dyDescent="0.25">
      <c r="A213" s="5"/>
      <c r="B213" s="25"/>
      <c r="C213" s="5"/>
      <c r="D213" s="5"/>
      <c r="E213" s="5"/>
      <c r="F213" s="5"/>
      <c r="H213" s="5"/>
      <c r="I213" s="5"/>
      <c r="J213" s="5"/>
      <c r="K213" s="5"/>
      <c r="L213" s="5"/>
    </row>
    <row r="214" spans="1:12" x14ac:dyDescent="0.25">
      <c r="A214" s="5"/>
      <c r="B214" s="25"/>
      <c r="C214" s="5"/>
      <c r="D214" s="5"/>
      <c r="E214" s="5"/>
      <c r="F214" s="5"/>
      <c r="H214" s="5"/>
      <c r="I214" s="5"/>
      <c r="J214" s="5"/>
      <c r="K214" s="5"/>
      <c r="L214" s="5"/>
    </row>
    <row r="215" spans="1:12" x14ac:dyDescent="0.25">
      <c r="A215" s="5"/>
      <c r="B215" s="25"/>
      <c r="C215" s="5"/>
      <c r="D215" s="5"/>
      <c r="E215" s="5"/>
      <c r="F215" s="5"/>
      <c r="H215" s="5"/>
      <c r="I215" s="5"/>
      <c r="J215" s="5"/>
      <c r="K215" s="5"/>
      <c r="L215" s="5"/>
    </row>
    <row r="216" spans="1:12" x14ac:dyDescent="0.25">
      <c r="A216" s="5"/>
      <c r="B216" s="25"/>
      <c r="C216" s="5"/>
      <c r="D216" s="5"/>
      <c r="E216" s="5"/>
      <c r="F216" s="5"/>
      <c r="H216" s="5"/>
      <c r="I216" s="5"/>
      <c r="J216" s="5"/>
      <c r="K216" s="5"/>
      <c r="L216" s="5"/>
    </row>
    <row r="217" spans="1:12" x14ac:dyDescent="0.25">
      <c r="A217" s="5"/>
      <c r="B217" s="25"/>
      <c r="C217" s="5"/>
      <c r="D217" s="5"/>
      <c r="E217" s="5"/>
      <c r="F217" s="5"/>
      <c r="H217" s="5"/>
      <c r="I217" s="5"/>
      <c r="J217" s="5"/>
      <c r="K217" s="5"/>
      <c r="L217" s="5"/>
    </row>
    <row r="218" spans="1:12" x14ac:dyDescent="0.25">
      <c r="A218" s="5"/>
      <c r="B218" s="25"/>
      <c r="C218" s="5"/>
      <c r="D218" s="5"/>
      <c r="E218" s="5"/>
      <c r="F218" s="5"/>
      <c r="H218" s="5"/>
      <c r="I218" s="5"/>
      <c r="J218" s="5"/>
      <c r="K218" s="5"/>
      <c r="L218" s="5"/>
    </row>
    <row r="219" spans="1:12" x14ac:dyDescent="0.25">
      <c r="A219" s="5"/>
      <c r="B219" s="25"/>
      <c r="C219" s="5"/>
      <c r="D219" s="5"/>
      <c r="E219" s="5"/>
      <c r="F219" s="5"/>
      <c r="H219" s="5"/>
      <c r="I219" s="5"/>
      <c r="J219" s="5"/>
      <c r="K219" s="5"/>
      <c r="L219" s="5"/>
    </row>
    <row r="220" spans="1:12" x14ac:dyDescent="0.25">
      <c r="A220" s="5"/>
      <c r="B220" s="25"/>
      <c r="C220" s="5"/>
      <c r="D220" s="5"/>
      <c r="E220" s="5"/>
      <c r="F220" s="5"/>
      <c r="H220" s="5"/>
      <c r="I220" s="5"/>
      <c r="J220" s="5"/>
      <c r="K220" s="5"/>
      <c r="L220" s="5"/>
    </row>
    <row r="221" spans="1:12" x14ac:dyDescent="0.25">
      <c r="A221" s="5"/>
      <c r="B221" s="25"/>
      <c r="C221" s="5"/>
      <c r="D221" s="5"/>
      <c r="E221" s="5"/>
      <c r="F221" s="5"/>
      <c r="H221" s="5"/>
      <c r="I221" s="5"/>
      <c r="J221" s="5"/>
      <c r="K221" s="5"/>
      <c r="L221" s="5"/>
    </row>
    <row r="222" spans="1:12" x14ac:dyDescent="0.25">
      <c r="A222" s="5"/>
      <c r="B222" s="25"/>
      <c r="C222" s="5"/>
      <c r="D222" s="5"/>
      <c r="E222" s="5"/>
      <c r="F222" s="5"/>
      <c r="H222" s="5"/>
      <c r="I222" s="5"/>
      <c r="J222" s="5"/>
      <c r="K222" s="5"/>
      <c r="L222" s="5"/>
    </row>
    <row r="223" spans="1:12" x14ac:dyDescent="0.25">
      <c r="A223" s="5"/>
      <c r="B223" s="25"/>
      <c r="C223" s="5"/>
      <c r="D223" s="5"/>
      <c r="E223" s="5"/>
      <c r="F223" s="5"/>
      <c r="H223" s="5"/>
      <c r="I223" s="5"/>
      <c r="J223" s="5"/>
      <c r="K223" s="5"/>
      <c r="L223" s="5"/>
    </row>
    <row r="224" spans="1:12" x14ac:dyDescent="0.25">
      <c r="A224" s="5"/>
      <c r="B224" s="25"/>
      <c r="C224" s="5"/>
      <c r="D224" s="5"/>
      <c r="E224" s="5"/>
      <c r="F224" s="5"/>
      <c r="H224" s="5"/>
      <c r="I224" s="5"/>
      <c r="J224" s="5"/>
      <c r="K224" s="5"/>
      <c r="L224" s="5"/>
    </row>
    <row r="225" spans="1:12" x14ac:dyDescent="0.25">
      <c r="A225" s="5"/>
      <c r="B225" s="25"/>
      <c r="C225" s="5"/>
      <c r="D225" s="5"/>
      <c r="E225" s="5"/>
      <c r="F225" s="5"/>
      <c r="H225" s="5"/>
      <c r="I225" s="5"/>
      <c r="J225" s="5"/>
      <c r="K225" s="5"/>
      <c r="L225" s="5"/>
    </row>
    <row r="226" spans="1:12" x14ac:dyDescent="0.25">
      <c r="A226" s="5"/>
      <c r="B226" s="25"/>
      <c r="C226" s="5"/>
      <c r="D226" s="5"/>
      <c r="E226" s="5"/>
      <c r="F226" s="5"/>
      <c r="H226" s="5"/>
      <c r="I226" s="5"/>
      <c r="J226" s="5"/>
      <c r="K226" s="5"/>
      <c r="L226" s="5"/>
    </row>
    <row r="227" spans="1:12" x14ac:dyDescent="0.25">
      <c r="A227" s="5"/>
      <c r="B227" s="25"/>
      <c r="C227" s="5"/>
      <c r="D227" s="5"/>
      <c r="E227" s="5"/>
      <c r="F227" s="5"/>
      <c r="H227" s="5"/>
      <c r="I227" s="5"/>
      <c r="J227" s="5"/>
      <c r="K227" s="5"/>
      <c r="L227" s="5"/>
    </row>
    <row r="228" spans="1:12" x14ac:dyDescent="0.25">
      <c r="A228" s="5"/>
      <c r="B228" s="25"/>
      <c r="C228" s="5"/>
      <c r="D228" s="5"/>
      <c r="E228" s="5"/>
      <c r="F228" s="5"/>
      <c r="H228" s="5"/>
      <c r="I228" s="5"/>
      <c r="J228" s="5"/>
      <c r="K228" s="5"/>
      <c r="L228" s="5"/>
    </row>
    <row r="229" spans="1:12" x14ac:dyDescent="0.25">
      <c r="A229" s="5"/>
      <c r="B229" s="25"/>
      <c r="C229" s="5"/>
      <c r="D229" s="5"/>
      <c r="E229" s="5"/>
      <c r="F229" s="5"/>
      <c r="H229" s="5"/>
      <c r="I229" s="5"/>
      <c r="J229" s="5"/>
      <c r="K229" s="5"/>
      <c r="L229" s="5"/>
    </row>
    <row r="230" spans="1:12" x14ac:dyDescent="0.25">
      <c r="A230" s="5"/>
      <c r="B230" s="25"/>
      <c r="C230" s="5"/>
      <c r="D230" s="5"/>
      <c r="E230" s="5"/>
      <c r="F230" s="5"/>
      <c r="H230" s="5"/>
      <c r="I230" s="5"/>
      <c r="J230" s="5"/>
      <c r="K230" s="5"/>
      <c r="L230" s="5"/>
    </row>
    <row r="231" spans="1:12" x14ac:dyDescent="0.25">
      <c r="A231" s="5"/>
      <c r="B231" s="25"/>
      <c r="C231" s="5"/>
      <c r="D231" s="5"/>
      <c r="E231" s="5"/>
      <c r="F231" s="5"/>
      <c r="H231" s="5"/>
      <c r="I231" s="5"/>
      <c r="J231" s="5"/>
      <c r="K231" s="5"/>
      <c r="L231" s="5"/>
    </row>
    <row r="232" spans="1:12" x14ac:dyDescent="0.25">
      <c r="A232" s="5"/>
      <c r="B232" s="25"/>
      <c r="C232" s="5"/>
      <c r="D232" s="5"/>
      <c r="E232" s="5"/>
      <c r="F232" s="5"/>
      <c r="H232" s="5"/>
      <c r="I232" s="5"/>
      <c r="J232" s="5"/>
      <c r="K232" s="5"/>
      <c r="L232" s="5"/>
    </row>
    <row r="233" spans="1:12" x14ac:dyDescent="0.25">
      <c r="A233" s="5"/>
      <c r="B233" s="25"/>
      <c r="C233" s="5"/>
      <c r="D233" s="5"/>
      <c r="E233" s="5"/>
      <c r="F233" s="5"/>
      <c r="H233" s="5"/>
      <c r="I233" s="5"/>
      <c r="J233" s="5"/>
      <c r="K233" s="5"/>
      <c r="L233" s="5"/>
    </row>
    <row r="234" spans="1:12" x14ac:dyDescent="0.25">
      <c r="A234" s="5"/>
      <c r="B234" s="25"/>
      <c r="C234" s="5"/>
      <c r="D234" s="5"/>
      <c r="E234" s="5"/>
      <c r="F234" s="5"/>
      <c r="H234" s="5"/>
      <c r="I234" s="5"/>
      <c r="J234" s="5"/>
      <c r="K234" s="5"/>
      <c r="L234" s="5"/>
    </row>
    <row r="235" spans="1:12" x14ac:dyDescent="0.25">
      <c r="A235" s="5"/>
      <c r="B235" s="25"/>
      <c r="C235" s="5"/>
      <c r="D235" s="5"/>
      <c r="E235" s="5"/>
      <c r="F235" s="5"/>
      <c r="H235" s="5"/>
      <c r="I235" s="5"/>
      <c r="J235" s="5"/>
      <c r="K235" s="5"/>
      <c r="L235" s="5"/>
    </row>
    <row r="236" spans="1:12" x14ac:dyDescent="0.25">
      <c r="A236" s="5"/>
      <c r="B236" s="25"/>
      <c r="C236" s="5"/>
      <c r="D236" s="5"/>
      <c r="E236" s="5"/>
      <c r="F236" s="5"/>
      <c r="H236" s="5"/>
      <c r="I236" s="5"/>
      <c r="J236" s="5"/>
      <c r="K236" s="5"/>
      <c r="L236" s="5"/>
    </row>
    <row r="237" spans="1:12" x14ac:dyDescent="0.25">
      <c r="A237" s="5"/>
      <c r="B237" s="25"/>
      <c r="C237" s="5"/>
      <c r="D237" s="5"/>
      <c r="E237" s="5"/>
      <c r="F237" s="5"/>
      <c r="H237" s="5"/>
      <c r="I237" s="5"/>
      <c r="J237" s="5"/>
      <c r="K237" s="5"/>
      <c r="L237" s="5"/>
    </row>
    <row r="238" spans="1:12" x14ac:dyDescent="0.25">
      <c r="A238" s="5"/>
      <c r="B238" s="25"/>
      <c r="C238" s="5"/>
      <c r="D238" s="5"/>
      <c r="E238" s="5"/>
      <c r="F238" s="5"/>
      <c r="H238" s="5"/>
      <c r="I238" s="5"/>
      <c r="J238" s="5"/>
      <c r="K238" s="5"/>
      <c r="L238" s="5"/>
    </row>
    <row r="239" spans="1:12" x14ac:dyDescent="0.25">
      <c r="A239" s="5"/>
      <c r="B239" s="25"/>
      <c r="C239" s="5"/>
      <c r="D239" s="5"/>
      <c r="E239" s="5"/>
      <c r="F239" s="5"/>
      <c r="H239" s="5"/>
      <c r="I239" s="5"/>
      <c r="J239" s="5"/>
      <c r="K239" s="5"/>
      <c r="L239" s="5"/>
    </row>
    <row r="240" spans="1:12" x14ac:dyDescent="0.25">
      <c r="A240" s="5"/>
      <c r="B240" s="25"/>
      <c r="C240" s="5"/>
      <c r="D240" s="5"/>
      <c r="E240" s="5"/>
      <c r="F240" s="5"/>
      <c r="H240" s="5"/>
      <c r="I240" s="5"/>
      <c r="J240" s="5"/>
      <c r="K240" s="5"/>
      <c r="L240" s="5"/>
    </row>
    <row r="241" spans="1:12" x14ac:dyDescent="0.25">
      <c r="A241" s="5"/>
      <c r="B241" s="25"/>
      <c r="C241" s="5"/>
      <c r="D241" s="5"/>
      <c r="E241" s="5"/>
      <c r="F241" s="5"/>
      <c r="H241" s="5"/>
      <c r="I241" s="5"/>
      <c r="J241" s="5"/>
      <c r="K241" s="5"/>
      <c r="L241" s="5"/>
    </row>
    <row r="242" spans="1:12" x14ac:dyDescent="0.25">
      <c r="A242" s="5"/>
      <c r="B242" s="25"/>
      <c r="C242" s="5"/>
      <c r="D242" s="5"/>
      <c r="E242" s="5"/>
      <c r="F242" s="5"/>
      <c r="H242" s="5"/>
      <c r="I242" s="5"/>
      <c r="J242" s="5"/>
      <c r="K242" s="5"/>
      <c r="L242" s="5"/>
    </row>
    <row r="243" spans="1:12" x14ac:dyDescent="0.25">
      <c r="A243" s="5"/>
      <c r="B243" s="25"/>
      <c r="C243" s="5"/>
      <c r="D243" s="5"/>
      <c r="E243" s="5"/>
      <c r="F243" s="5"/>
      <c r="H243" s="5"/>
      <c r="I243" s="5"/>
      <c r="J243" s="5"/>
      <c r="K243" s="5"/>
      <c r="L243" s="5"/>
    </row>
    <row r="244" spans="1:12" x14ac:dyDescent="0.25">
      <c r="A244" s="5"/>
      <c r="B244" s="25"/>
      <c r="C244" s="5"/>
      <c r="D244" s="5"/>
      <c r="E244" s="5"/>
      <c r="F244" s="5"/>
      <c r="H244" s="5"/>
      <c r="I244" s="5"/>
      <c r="J244" s="5"/>
      <c r="K244" s="5"/>
      <c r="L244" s="5"/>
    </row>
    <row r="245" spans="1:12" x14ac:dyDescent="0.25">
      <c r="A245" s="5"/>
      <c r="B245" s="25"/>
      <c r="C245" s="5"/>
      <c r="D245" s="5"/>
      <c r="E245" s="5"/>
      <c r="F245" s="5"/>
      <c r="H245" s="5"/>
      <c r="I245" s="5"/>
      <c r="J245" s="5"/>
      <c r="K245" s="5"/>
      <c r="L245" s="5"/>
    </row>
    <row r="246" spans="1:12" x14ac:dyDescent="0.25">
      <c r="A246" s="5"/>
      <c r="B246" s="25"/>
      <c r="C246" s="5"/>
      <c r="D246" s="5"/>
      <c r="E246" s="5"/>
      <c r="F246" s="5"/>
      <c r="H246" s="5"/>
      <c r="I246" s="5"/>
      <c r="J246" s="5"/>
      <c r="K246" s="5"/>
      <c r="L246" s="5"/>
    </row>
    <row r="247" spans="1:12" x14ac:dyDescent="0.25">
      <c r="A247" s="5"/>
      <c r="B247" s="25"/>
      <c r="C247" s="5"/>
      <c r="D247" s="5"/>
      <c r="E247" s="5"/>
      <c r="F247" s="5"/>
      <c r="H247" s="5"/>
      <c r="I247" s="5"/>
      <c r="J247" s="5"/>
      <c r="K247" s="5"/>
      <c r="L247" s="5"/>
    </row>
    <row r="248" spans="1:12" x14ac:dyDescent="0.25">
      <c r="A248" s="5"/>
      <c r="B248" s="25"/>
      <c r="C248" s="5"/>
      <c r="D248" s="5"/>
      <c r="E248" s="5"/>
      <c r="F248" s="5"/>
      <c r="H248" s="5"/>
      <c r="I248" s="5"/>
      <c r="J248" s="5"/>
      <c r="K248" s="5"/>
      <c r="L248" s="5"/>
    </row>
    <row r="249" spans="1:12" x14ac:dyDescent="0.25">
      <c r="A249" s="5"/>
      <c r="B249" s="25"/>
      <c r="C249" s="5"/>
      <c r="D249" s="5"/>
      <c r="E249" s="5"/>
      <c r="F249" s="5"/>
      <c r="H249" s="5"/>
      <c r="I249" s="5"/>
      <c r="J249" s="5"/>
      <c r="K249" s="5"/>
      <c r="L249" s="5"/>
    </row>
    <row r="250" spans="1:12" x14ac:dyDescent="0.25">
      <c r="A250" s="5"/>
      <c r="B250" s="25"/>
      <c r="C250" s="5"/>
      <c r="D250" s="5"/>
      <c r="E250" s="5"/>
      <c r="F250" s="5"/>
      <c r="H250" s="5"/>
      <c r="I250" s="5"/>
      <c r="J250" s="5"/>
      <c r="K250" s="5"/>
      <c r="L250" s="5"/>
    </row>
    <row r="251" spans="1:12" x14ac:dyDescent="0.25">
      <c r="A251" s="5"/>
      <c r="B251" s="25"/>
      <c r="C251" s="5"/>
      <c r="D251" s="5"/>
      <c r="E251" s="5"/>
      <c r="F251" s="5"/>
      <c r="H251" s="5"/>
      <c r="I251" s="5"/>
      <c r="J251" s="5"/>
      <c r="K251" s="5"/>
      <c r="L251" s="5"/>
    </row>
    <row r="252" spans="1:12" x14ac:dyDescent="0.25">
      <c r="A252" s="5"/>
      <c r="B252" s="25"/>
      <c r="C252" s="5"/>
      <c r="D252" s="5"/>
      <c r="E252" s="5"/>
      <c r="F252" s="5"/>
      <c r="H252" s="5"/>
      <c r="I252" s="5"/>
      <c r="J252" s="5"/>
      <c r="K252" s="5"/>
      <c r="L252" s="5"/>
    </row>
    <row r="253" spans="1:12" x14ac:dyDescent="0.25">
      <c r="A253" s="5"/>
      <c r="B253" s="25"/>
      <c r="C253" s="5"/>
      <c r="D253" s="5"/>
      <c r="E253" s="5"/>
      <c r="F253" s="5"/>
      <c r="H253" s="5"/>
      <c r="I253" s="5"/>
      <c r="J253" s="5"/>
      <c r="K253" s="5"/>
      <c r="L253" s="5"/>
    </row>
    <row r="254" spans="1:12" x14ac:dyDescent="0.25">
      <c r="A254" s="5"/>
      <c r="B254" s="25"/>
      <c r="C254" s="5"/>
      <c r="D254" s="5"/>
      <c r="E254" s="5"/>
      <c r="F254" s="5"/>
      <c r="H254" s="5"/>
      <c r="I254" s="5"/>
      <c r="J254" s="5"/>
      <c r="K254" s="5"/>
      <c r="L254" s="5"/>
    </row>
    <row r="255" spans="1:12" x14ac:dyDescent="0.25">
      <c r="C255" s="5"/>
      <c r="D255" s="5"/>
      <c r="E255" s="5"/>
      <c r="F255" s="5"/>
      <c r="H255" s="5"/>
      <c r="I255" s="5"/>
      <c r="J255" s="5"/>
      <c r="K255" s="5"/>
      <c r="L255" s="5"/>
    </row>
    <row r="256" spans="1:12" x14ac:dyDescent="0.25">
      <c r="C256" s="5"/>
      <c r="D256" s="5"/>
      <c r="E256" s="5"/>
      <c r="F256" s="5"/>
      <c r="H256" s="5"/>
      <c r="I256" s="5"/>
      <c r="J256" s="5"/>
      <c r="K256" s="5"/>
      <c r="L256" s="5"/>
    </row>
    <row r="257" spans="3:12" x14ac:dyDescent="0.25">
      <c r="C257" s="5"/>
      <c r="D257" s="5"/>
      <c r="E257" s="5"/>
      <c r="F257" s="5"/>
      <c r="H257" s="5"/>
      <c r="I257" s="5"/>
      <c r="J257" s="5"/>
      <c r="K257" s="5"/>
      <c r="L257" s="5"/>
    </row>
  </sheetData>
  <sheetProtection algorithmName="SHA-512" hashValue="vI0zZYFv99/UOAXWlVS9qgHQroEpLfLgJRCMfjmFifPB5T1DQ6d+WClcS7vpThOVHtATYD42zvUHl2dpZ93dyA==" saltValue="ZYSCJ63x7HNuf32Qjwvzvg==" spinCount="100000" sheet="1" objects="1" scenarios="1"/>
  <mergeCells count="22">
    <mergeCell ref="B60:C60"/>
    <mergeCell ref="G38:I38"/>
    <mergeCell ref="G39:I39"/>
    <mergeCell ref="B56:C56"/>
    <mergeCell ref="B57:C57"/>
    <mergeCell ref="B58:C58"/>
    <mergeCell ref="G74:I74"/>
    <mergeCell ref="G73:I73"/>
    <mergeCell ref="A1:E1"/>
    <mergeCell ref="G75:I75"/>
    <mergeCell ref="A2:F2"/>
    <mergeCell ref="H1:L1"/>
    <mergeCell ref="A54:F54"/>
    <mergeCell ref="A15:F15"/>
    <mergeCell ref="A34:F34"/>
    <mergeCell ref="G55:I55"/>
    <mergeCell ref="G56:I56"/>
    <mergeCell ref="K55:L55"/>
    <mergeCell ref="K56:L56"/>
    <mergeCell ref="K38:L38"/>
    <mergeCell ref="K39:L39"/>
    <mergeCell ref="B59:C59"/>
  </mergeCells>
  <dataValidations count="1">
    <dataValidation allowBlank="1" showInputMessage="1" showErrorMessage="1" sqref="D12:E13" xr:uid="{00000000-0002-0000-0300-000000000000}"/>
  </dataValidations>
  <printOptions horizontalCentered="1"/>
  <pageMargins left="0.39370078740157483" right="0.39370078740157483" top="0.78740157480314965" bottom="0.39370078740157483" header="0.39370078740157483" footer="0.39370078740157483"/>
  <pageSetup paperSize="9" scale="45" fitToHeight="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Please select a country from the drop down menu." xr:uid="{00000000-0002-0000-0300-000001000000}">
          <x14:formula1>
            <xm:f>country!$B$3:$B$7</xm:f>
          </x14:formula1>
          <xm:sqref>C4</xm:sqref>
        </x14:dataValidation>
        <x14:dataValidation type="list" allowBlank="1" showInputMessage="1" showErrorMessage="1" xr:uid="{00000000-0002-0000-0300-000002000000}">
          <x14:formula1>
            <xm:f>lamptypes!$C$4:$C$8</xm:f>
          </x14:formula1>
          <xm:sqref>C37:C40 C18:C21</xm:sqref>
        </x14:dataValidation>
        <x14:dataValidation type="list" allowBlank="1" showInputMessage="1" showErrorMessage="1" xr:uid="{00000000-0002-0000-0300-000003000000}">
          <x14:formula1>
            <xm:f>'other impacts'!$C$4:$C$5</xm:f>
          </x14:formula1>
          <xm:sqref>D56:D63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7"/>
  <sheetViews>
    <sheetView workbookViewId="0">
      <selection activeCell="C4" sqref="C4"/>
    </sheetView>
  </sheetViews>
  <sheetFormatPr defaultRowHeight="15" x14ac:dyDescent="0.25"/>
  <cols>
    <col min="2" max="2" width="10.85546875" customWidth="1"/>
    <col min="3" max="3" width="137.5703125" bestFit="1" customWidth="1"/>
    <col min="4" max="4" width="20.28515625" bestFit="1" customWidth="1"/>
    <col min="8" max="8" width="16.85546875" bestFit="1" customWidth="1"/>
  </cols>
  <sheetData>
    <row r="1" spans="2:9" x14ac:dyDescent="0.25">
      <c r="D1" s="150" t="s">
        <v>122</v>
      </c>
      <c r="E1" s="151"/>
      <c r="F1" s="151"/>
      <c r="G1" s="151"/>
      <c r="H1" s="151"/>
      <c r="I1" s="151"/>
    </row>
    <row r="2" spans="2:9" x14ac:dyDescent="0.25">
      <c r="B2" t="s">
        <v>123</v>
      </c>
      <c r="C2" t="s">
        <v>124</v>
      </c>
      <c r="D2" t="s">
        <v>125</v>
      </c>
      <c r="E2" t="s">
        <v>126</v>
      </c>
      <c r="F2" t="s">
        <v>127</v>
      </c>
      <c r="G2" t="s">
        <v>128</v>
      </c>
      <c r="H2" t="s">
        <v>129</v>
      </c>
    </row>
    <row r="3" spans="2:9" x14ac:dyDescent="0.25">
      <c r="B3" t="s">
        <v>54</v>
      </c>
      <c r="C3">
        <v>15.8</v>
      </c>
      <c r="D3">
        <v>39.200000000000003</v>
      </c>
      <c r="E3">
        <v>19.5</v>
      </c>
      <c r="F3">
        <v>32.5</v>
      </c>
      <c r="G3">
        <f>E3+H3</f>
        <v>28.299999999999997</v>
      </c>
      <c r="H3">
        <f>100-D3-E3-F3</f>
        <v>8.7999999999999972</v>
      </c>
    </row>
    <row r="4" spans="2:9" x14ac:dyDescent="0.25">
      <c r="B4" t="s">
        <v>130</v>
      </c>
      <c r="C4" s="11">
        <v>4.4000000000000004</v>
      </c>
      <c r="D4">
        <f>46+18</f>
        <v>64</v>
      </c>
      <c r="E4">
        <v>18</v>
      </c>
      <c r="F4">
        <v>17</v>
      </c>
      <c r="G4">
        <f t="shared" ref="G4:G7" si="0">E4+H4</f>
        <v>19</v>
      </c>
      <c r="H4">
        <f>100-(D4+E4+F4)</f>
        <v>1</v>
      </c>
    </row>
    <row r="5" spans="2:9" x14ac:dyDescent="0.25">
      <c r="B5" t="s">
        <v>131</v>
      </c>
      <c r="C5">
        <v>12.1</v>
      </c>
      <c r="D5">
        <v>93.8</v>
      </c>
      <c r="E5">
        <v>0.2</v>
      </c>
      <c r="F5">
        <v>0</v>
      </c>
      <c r="G5">
        <f t="shared" si="0"/>
        <v>6.2</v>
      </c>
      <c r="H5">
        <v>6</v>
      </c>
    </row>
    <row r="6" spans="2:9" x14ac:dyDescent="0.25">
      <c r="B6" t="s">
        <v>132</v>
      </c>
      <c r="C6">
        <v>30.5</v>
      </c>
      <c r="D6">
        <v>56.1</v>
      </c>
      <c r="E6">
        <v>12.6</v>
      </c>
      <c r="F6">
        <v>3.5</v>
      </c>
      <c r="G6">
        <f t="shared" si="0"/>
        <v>40.400000000000006</v>
      </c>
      <c r="H6">
        <f>19.6+8.1+0.1</f>
        <v>27.800000000000004</v>
      </c>
    </row>
    <row r="7" spans="2:9" x14ac:dyDescent="0.25">
      <c r="B7" t="s">
        <v>133</v>
      </c>
      <c r="C7">
        <v>15.9</v>
      </c>
      <c r="D7">
        <v>25.2</v>
      </c>
      <c r="E7">
        <v>29.6</v>
      </c>
      <c r="F7">
        <v>0</v>
      </c>
      <c r="G7">
        <f t="shared" si="0"/>
        <v>74.8</v>
      </c>
      <c r="H7">
        <f>100-D7-E7</f>
        <v>45.199999999999996</v>
      </c>
    </row>
  </sheetData>
  <sheetProtection sheet="1" objects="1" scenarios="1"/>
  <mergeCells count="1">
    <mergeCell ref="D1:I1"/>
  </mergeCells>
  <hyperlinks>
    <hyperlink ref="D1" r:id="rId1"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3"/>
  <sheetViews>
    <sheetView workbookViewId="0">
      <selection activeCell="C4" sqref="C4"/>
    </sheetView>
  </sheetViews>
  <sheetFormatPr defaultRowHeight="15" x14ac:dyDescent="0.25"/>
  <cols>
    <col min="2" max="2" width="6" bestFit="1" customWidth="1"/>
    <col min="3" max="3" width="11" bestFit="1" customWidth="1"/>
    <col min="4" max="4" width="7.85546875" bestFit="1" customWidth="1"/>
  </cols>
  <sheetData>
    <row r="1" spans="2:4" x14ac:dyDescent="0.25">
      <c r="B1" t="s">
        <v>134</v>
      </c>
    </row>
    <row r="2" spans="2:4" x14ac:dyDescent="0.25">
      <c r="B2" s="3" t="s">
        <v>135</v>
      </c>
      <c r="C2" s="4" t="s">
        <v>69</v>
      </c>
      <c r="D2" s="2" t="s">
        <v>70</v>
      </c>
    </row>
    <row r="3" spans="2:4" x14ac:dyDescent="0.25">
      <c r="B3">
        <v>340</v>
      </c>
      <c r="C3">
        <v>0</v>
      </c>
      <c r="D3">
        <v>0</v>
      </c>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3:C5"/>
  <sheetViews>
    <sheetView workbookViewId="0">
      <selection activeCell="C4" sqref="C4"/>
    </sheetView>
  </sheetViews>
  <sheetFormatPr defaultRowHeight="15" x14ac:dyDescent="0.25"/>
  <sheetData>
    <row r="3" spans="3:3" x14ac:dyDescent="0.25">
      <c r="C3" t="s">
        <v>136</v>
      </c>
    </row>
    <row r="4" spans="3:3" x14ac:dyDescent="0.25">
      <c r="C4" t="s">
        <v>33</v>
      </c>
    </row>
    <row r="5" spans="3:3" x14ac:dyDescent="0.25">
      <c r="C5" t="s">
        <v>35</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3:D8"/>
  <sheetViews>
    <sheetView workbookViewId="0">
      <selection activeCell="C4" sqref="C4:D8"/>
    </sheetView>
  </sheetViews>
  <sheetFormatPr defaultRowHeight="15" x14ac:dyDescent="0.25"/>
  <cols>
    <col min="3" max="3" width="27.85546875" bestFit="1" customWidth="1"/>
  </cols>
  <sheetData>
    <row r="3" spans="3:4" x14ac:dyDescent="0.25">
      <c r="C3" s="1" t="s">
        <v>137</v>
      </c>
    </row>
    <row r="4" spans="3:4" x14ac:dyDescent="0.25">
      <c r="C4" t="s">
        <v>61</v>
      </c>
      <c r="D4" t="s">
        <v>138</v>
      </c>
    </row>
    <row r="5" spans="3:4" x14ac:dyDescent="0.25">
      <c r="C5" t="s">
        <v>64</v>
      </c>
      <c r="D5" t="s">
        <v>139</v>
      </c>
    </row>
    <row r="6" spans="3:4" x14ac:dyDescent="0.25">
      <c r="C6" t="s">
        <v>67</v>
      </c>
      <c r="D6" t="s">
        <v>140</v>
      </c>
    </row>
    <row r="7" spans="3:4" x14ac:dyDescent="0.25">
      <c r="C7" t="s">
        <v>66</v>
      </c>
      <c r="D7" t="s">
        <v>141</v>
      </c>
    </row>
    <row r="8" spans="3:4" x14ac:dyDescent="0.25">
      <c r="C8" t="s">
        <v>72</v>
      </c>
      <c r="D8" t="s">
        <v>72</v>
      </c>
    </row>
  </sheetData>
  <sheetProtection algorithmName="SHA-512" hashValue="kjD9EhgqZrDXUJMRkUsXlmxY30I0nrtk7rXAyARvEgf1DdDatCXOQbpkj3ceTZTZcnlzTZdgL68GmvsThVf+YQ==" saltValue="8uuwQCB9UtNb5ML37AJzY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S42"/>
  <sheetViews>
    <sheetView view="pageBreakPreview" zoomScale="110" zoomScaleNormal="70" zoomScaleSheetLayoutView="110" workbookViewId="0">
      <selection activeCell="J33" sqref="J33"/>
    </sheetView>
  </sheetViews>
  <sheetFormatPr defaultRowHeight="15" x14ac:dyDescent="0.25"/>
  <cols>
    <col min="1" max="1" width="32.140625" bestFit="1" customWidth="1"/>
    <col min="2" max="2" width="36" bestFit="1" customWidth="1"/>
    <col min="3" max="3" width="34.140625" bestFit="1" customWidth="1"/>
    <col min="4" max="5" width="27.85546875" bestFit="1" customWidth="1"/>
    <col min="6" max="6" width="13.140625" customWidth="1"/>
    <col min="7" max="7" width="43" customWidth="1"/>
    <col min="8" max="8" width="28.42578125" customWidth="1"/>
    <col min="9" max="9" width="39.5703125" customWidth="1"/>
    <col min="10" max="10" width="39.7109375" customWidth="1"/>
    <col min="11" max="11" width="22.5703125" bestFit="1" customWidth="1"/>
    <col min="12" max="12" width="19.28515625" bestFit="1" customWidth="1"/>
    <col min="13" max="13" width="34.5703125" bestFit="1" customWidth="1"/>
    <col min="14" max="14" width="32.85546875" bestFit="1" customWidth="1"/>
    <col min="15" max="15" width="34.5703125" bestFit="1" customWidth="1"/>
    <col min="16" max="16" width="19.28515625" bestFit="1" customWidth="1"/>
    <col min="17" max="17" width="32" bestFit="1" customWidth="1"/>
    <col min="18" max="18" width="23.85546875" bestFit="1" customWidth="1"/>
    <col min="19" max="19" width="28.7109375" bestFit="1" customWidth="1"/>
  </cols>
  <sheetData>
    <row r="4" spans="1:19" x14ac:dyDescent="0.25">
      <c r="B4" s="7" t="s">
        <v>142</v>
      </c>
      <c r="C4" s="7" t="s">
        <v>143</v>
      </c>
      <c r="D4" t="s">
        <v>144</v>
      </c>
      <c r="E4" t="s">
        <v>145</v>
      </c>
      <c r="F4" t="s">
        <v>146</v>
      </c>
      <c r="G4" t="s">
        <v>76</v>
      </c>
      <c r="H4" t="s">
        <v>147</v>
      </c>
      <c r="I4" t="s">
        <v>148</v>
      </c>
      <c r="J4" t="s">
        <v>149</v>
      </c>
      <c r="K4" t="s">
        <v>150</v>
      </c>
      <c r="L4" t="s">
        <v>151</v>
      </c>
      <c r="M4" t="s">
        <v>152</v>
      </c>
      <c r="N4" t="s">
        <v>153</v>
      </c>
      <c r="O4" t="s">
        <v>154</v>
      </c>
      <c r="P4" t="s">
        <v>155</v>
      </c>
      <c r="Q4" t="s">
        <v>156</v>
      </c>
      <c r="R4" t="s">
        <v>157</v>
      </c>
      <c r="S4" t="s">
        <v>158</v>
      </c>
    </row>
    <row r="5" spans="1:19" x14ac:dyDescent="0.25">
      <c r="A5" s="8" t="s">
        <v>159</v>
      </c>
      <c r="B5">
        <v>58</v>
      </c>
      <c r="C5">
        <v>25</v>
      </c>
      <c r="D5">
        <v>971</v>
      </c>
      <c r="E5">
        <v>725</v>
      </c>
      <c r="F5" t="s">
        <v>141</v>
      </c>
      <c r="G5" t="s">
        <v>141</v>
      </c>
      <c r="H5" t="s">
        <v>140</v>
      </c>
      <c r="I5">
        <v>148700</v>
      </c>
      <c r="J5">
        <v>70400</v>
      </c>
      <c r="K5">
        <v>23800</v>
      </c>
      <c r="L5">
        <v>11300</v>
      </c>
      <c r="O5" s="9">
        <f>J5/I5</f>
        <v>0.47343644922663081</v>
      </c>
      <c r="P5" s="9">
        <f>L5/K5</f>
        <v>0.47478991596638653</v>
      </c>
      <c r="R5" s="10">
        <f>I5/D5</f>
        <v>153.14109165808446</v>
      </c>
      <c r="S5" s="10">
        <f>J5/E5</f>
        <v>97.103448275862064</v>
      </c>
    </row>
    <row r="6" spans="1:19" x14ac:dyDescent="0.25">
      <c r="A6" t="s">
        <v>160</v>
      </c>
      <c r="B6">
        <v>55</v>
      </c>
      <c r="C6">
        <v>23</v>
      </c>
      <c r="D6">
        <v>1946</v>
      </c>
      <c r="E6">
        <v>793</v>
      </c>
      <c r="F6" t="s">
        <v>141</v>
      </c>
      <c r="G6" t="s">
        <v>141</v>
      </c>
      <c r="H6" t="s">
        <v>140</v>
      </c>
      <c r="I6">
        <v>227300</v>
      </c>
      <c r="J6">
        <v>96400</v>
      </c>
      <c r="K6">
        <v>34000</v>
      </c>
      <c r="L6">
        <v>14500</v>
      </c>
      <c r="O6" s="9">
        <f t="shared" ref="O6:O27" si="0">J6/I6</f>
        <v>0.42410910690717113</v>
      </c>
      <c r="P6" s="9">
        <f t="shared" ref="P6:P27" si="1">L6/K6</f>
        <v>0.4264705882352941</v>
      </c>
      <c r="R6" s="10">
        <f t="shared" ref="R6:R27" si="2">I6/D6</f>
        <v>116.80369989722507</v>
      </c>
      <c r="S6" s="10">
        <f t="shared" ref="S6:S27" si="3">J6/E6</f>
        <v>121.56368221941993</v>
      </c>
    </row>
    <row r="7" spans="1:19" x14ac:dyDescent="0.25">
      <c r="A7" t="s">
        <v>161</v>
      </c>
      <c r="B7">
        <v>5</v>
      </c>
      <c r="C7">
        <v>2.4</v>
      </c>
      <c r="D7">
        <v>82</v>
      </c>
      <c r="E7">
        <v>58</v>
      </c>
      <c r="F7" t="s">
        <v>162</v>
      </c>
      <c r="G7" t="s">
        <v>162</v>
      </c>
      <c r="H7" t="s">
        <v>140</v>
      </c>
      <c r="I7">
        <v>20700</v>
      </c>
      <c r="J7">
        <v>10100</v>
      </c>
      <c r="K7">
        <v>3100</v>
      </c>
      <c r="L7">
        <v>1500</v>
      </c>
      <c r="M7">
        <v>1500</v>
      </c>
      <c r="N7">
        <v>1200</v>
      </c>
      <c r="O7" s="9">
        <f t="shared" si="0"/>
        <v>0.48792270531400966</v>
      </c>
      <c r="P7" s="9">
        <f t="shared" si="1"/>
        <v>0.4838709677419355</v>
      </c>
      <c r="Q7" s="9">
        <f t="shared" ref="Q7:Q20" si="4">N7/M7</f>
        <v>0.8</v>
      </c>
      <c r="R7" s="10">
        <f t="shared" si="2"/>
        <v>252.4390243902439</v>
      </c>
      <c r="S7" s="10">
        <f t="shared" si="3"/>
        <v>174.13793103448276</v>
      </c>
    </row>
    <row r="8" spans="1:19" x14ac:dyDescent="0.25">
      <c r="A8" t="s">
        <v>163</v>
      </c>
      <c r="B8">
        <v>12.5</v>
      </c>
      <c r="C8">
        <v>3.5</v>
      </c>
      <c r="D8">
        <v>276</v>
      </c>
      <c r="E8">
        <v>139</v>
      </c>
      <c r="F8" t="s">
        <v>164</v>
      </c>
      <c r="G8" t="s">
        <v>141</v>
      </c>
      <c r="H8" t="s">
        <v>140</v>
      </c>
      <c r="I8">
        <v>52500</v>
      </c>
      <c r="J8">
        <v>14800</v>
      </c>
      <c r="K8">
        <v>7800</v>
      </c>
      <c r="L8">
        <v>2100</v>
      </c>
      <c r="M8">
        <v>7500</v>
      </c>
      <c r="N8">
        <v>1000</v>
      </c>
      <c r="O8" s="9">
        <f t="shared" si="0"/>
        <v>0.28190476190476188</v>
      </c>
      <c r="P8" s="9">
        <f t="shared" si="1"/>
        <v>0.26923076923076922</v>
      </c>
      <c r="Q8" s="9">
        <f t="shared" si="4"/>
        <v>0.13333333333333333</v>
      </c>
      <c r="R8" s="10">
        <f t="shared" si="2"/>
        <v>190.21739130434781</v>
      </c>
      <c r="S8" s="10">
        <f t="shared" si="3"/>
        <v>106.4748201438849</v>
      </c>
    </row>
    <row r="9" spans="1:19" x14ac:dyDescent="0.25">
      <c r="A9" t="s">
        <v>165</v>
      </c>
      <c r="B9">
        <v>9.5</v>
      </c>
      <c r="C9">
        <v>5.6</v>
      </c>
      <c r="D9">
        <v>701</v>
      </c>
      <c r="E9">
        <v>190</v>
      </c>
      <c r="F9" t="s">
        <v>164</v>
      </c>
      <c r="G9" t="s">
        <v>141</v>
      </c>
      <c r="H9" t="s">
        <v>140</v>
      </c>
      <c r="I9">
        <v>44300</v>
      </c>
      <c r="J9">
        <v>25600</v>
      </c>
      <c r="K9">
        <v>6900</v>
      </c>
      <c r="L9">
        <v>4000</v>
      </c>
      <c r="M9">
        <v>5800</v>
      </c>
      <c r="N9">
        <v>1600</v>
      </c>
      <c r="O9" s="9">
        <f t="shared" si="0"/>
        <v>0.57787810383747173</v>
      </c>
      <c r="P9" s="9">
        <f t="shared" si="1"/>
        <v>0.57971014492753625</v>
      </c>
      <c r="Q9" s="9">
        <f t="shared" si="4"/>
        <v>0.27586206896551724</v>
      </c>
      <c r="R9" s="10">
        <f t="shared" si="2"/>
        <v>63.195435092724679</v>
      </c>
      <c r="S9" s="10">
        <f t="shared" si="3"/>
        <v>134.73684210526315</v>
      </c>
    </row>
    <row r="10" spans="1:19" x14ac:dyDescent="0.25">
      <c r="A10" t="s">
        <v>166</v>
      </c>
      <c r="B10">
        <v>1.9</v>
      </c>
      <c r="C10">
        <v>1.1000000000000001</v>
      </c>
      <c r="D10">
        <v>40</v>
      </c>
      <c r="E10">
        <v>40</v>
      </c>
      <c r="F10" t="s">
        <v>164</v>
      </c>
      <c r="G10" t="s">
        <v>139</v>
      </c>
      <c r="H10" t="s">
        <v>140</v>
      </c>
      <c r="I10">
        <v>16800</v>
      </c>
      <c r="J10">
        <v>9800</v>
      </c>
      <c r="K10">
        <v>3700</v>
      </c>
      <c r="L10">
        <v>2000</v>
      </c>
      <c r="M10">
        <v>2000</v>
      </c>
      <c r="N10">
        <v>500</v>
      </c>
      <c r="O10" s="9">
        <f t="shared" si="0"/>
        <v>0.58333333333333337</v>
      </c>
      <c r="P10" s="9">
        <f t="shared" si="1"/>
        <v>0.54054054054054057</v>
      </c>
      <c r="Q10" s="9">
        <f t="shared" si="4"/>
        <v>0.25</v>
      </c>
      <c r="R10" s="10">
        <f t="shared" si="2"/>
        <v>420</v>
      </c>
      <c r="S10" s="10">
        <f t="shared" si="3"/>
        <v>245</v>
      </c>
    </row>
    <row r="11" spans="1:19" x14ac:dyDescent="0.25">
      <c r="A11" t="s">
        <v>167</v>
      </c>
      <c r="B11">
        <v>352</v>
      </c>
      <c r="C11">
        <v>71</v>
      </c>
      <c r="D11">
        <v>2247</v>
      </c>
      <c r="E11">
        <v>2211</v>
      </c>
      <c r="F11" t="s">
        <v>139</v>
      </c>
      <c r="G11" t="s">
        <v>139</v>
      </c>
      <c r="H11" t="s">
        <v>140</v>
      </c>
      <c r="I11">
        <v>1433400</v>
      </c>
      <c r="J11">
        <v>218300</v>
      </c>
      <c r="K11">
        <v>107000</v>
      </c>
      <c r="L11">
        <v>16300</v>
      </c>
      <c r="O11" s="9">
        <f t="shared" si="0"/>
        <v>0.15229524208176365</v>
      </c>
      <c r="P11" s="9">
        <f t="shared" si="1"/>
        <v>0.15233644859813084</v>
      </c>
      <c r="R11" s="10">
        <f t="shared" si="2"/>
        <v>637.91722296395199</v>
      </c>
      <c r="S11" s="10">
        <f t="shared" si="3"/>
        <v>98.733604703753954</v>
      </c>
    </row>
    <row r="12" spans="1:19" x14ac:dyDescent="0.25">
      <c r="A12" t="s">
        <v>168</v>
      </c>
      <c r="B12">
        <v>75</v>
      </c>
      <c r="C12">
        <v>27</v>
      </c>
      <c r="D12">
        <v>407</v>
      </c>
      <c r="E12">
        <v>407</v>
      </c>
      <c r="F12" t="s">
        <v>169</v>
      </c>
      <c r="G12" t="s">
        <v>141</v>
      </c>
      <c r="H12" t="s">
        <v>140</v>
      </c>
      <c r="I12">
        <v>307500</v>
      </c>
      <c r="J12">
        <v>85000</v>
      </c>
      <c r="K12">
        <v>33200</v>
      </c>
      <c r="L12">
        <v>9200</v>
      </c>
      <c r="O12" s="9">
        <f t="shared" si="0"/>
        <v>0.27642276422764228</v>
      </c>
      <c r="P12" s="9">
        <f t="shared" si="1"/>
        <v>0.27710843373493976</v>
      </c>
      <c r="R12" s="10">
        <f t="shared" si="2"/>
        <v>755.5282555282555</v>
      </c>
      <c r="S12" s="10">
        <f t="shared" si="3"/>
        <v>208.84520884520884</v>
      </c>
    </row>
    <row r="13" spans="1:19" x14ac:dyDescent="0.25">
      <c r="A13" t="s">
        <v>170</v>
      </c>
      <c r="B13">
        <v>6.6</v>
      </c>
      <c r="C13">
        <v>3</v>
      </c>
      <c r="D13">
        <v>59</v>
      </c>
      <c r="E13">
        <v>59</v>
      </c>
      <c r="F13" t="s">
        <v>162</v>
      </c>
      <c r="G13" t="s">
        <v>162</v>
      </c>
      <c r="H13" t="s">
        <v>140</v>
      </c>
      <c r="I13">
        <v>27700</v>
      </c>
      <c r="J13">
        <v>12100</v>
      </c>
      <c r="K13">
        <v>3900</v>
      </c>
      <c r="L13">
        <v>1700</v>
      </c>
      <c r="M13">
        <v>1650</v>
      </c>
      <c r="N13">
        <v>300</v>
      </c>
      <c r="O13" s="9">
        <f t="shared" si="0"/>
        <v>0.43682310469314078</v>
      </c>
      <c r="P13" s="9">
        <f t="shared" si="1"/>
        <v>0.4358974358974359</v>
      </c>
      <c r="Q13" s="9">
        <f t="shared" si="4"/>
        <v>0.18181818181818182</v>
      </c>
      <c r="R13" s="10">
        <f t="shared" si="2"/>
        <v>469.49152542372883</v>
      </c>
      <c r="S13" s="10">
        <f t="shared" si="3"/>
        <v>205.08474576271186</v>
      </c>
    </row>
    <row r="14" spans="1:19" x14ac:dyDescent="0.25">
      <c r="A14" t="s">
        <v>171</v>
      </c>
      <c r="B14">
        <v>59</v>
      </c>
      <c r="C14">
        <v>33</v>
      </c>
      <c r="D14">
        <v>729</v>
      </c>
      <c r="E14">
        <v>753</v>
      </c>
      <c r="F14" t="s">
        <v>139</v>
      </c>
      <c r="G14" t="s">
        <v>139</v>
      </c>
      <c r="H14" t="s">
        <v>140</v>
      </c>
      <c r="I14">
        <v>294300</v>
      </c>
      <c r="J14">
        <v>130800</v>
      </c>
      <c r="K14">
        <v>31600</v>
      </c>
      <c r="L14">
        <v>14000</v>
      </c>
      <c r="O14" s="9">
        <f t="shared" si="0"/>
        <v>0.44444444444444442</v>
      </c>
      <c r="P14" s="9">
        <f t="shared" si="1"/>
        <v>0.44303797468354428</v>
      </c>
      <c r="R14" s="10">
        <f t="shared" si="2"/>
        <v>403.7037037037037</v>
      </c>
      <c r="S14" s="10">
        <f t="shared" si="3"/>
        <v>173.70517928286853</v>
      </c>
    </row>
    <row r="15" spans="1:19" x14ac:dyDescent="0.25">
      <c r="A15" t="s">
        <v>172</v>
      </c>
      <c r="B15">
        <v>1.68</v>
      </c>
      <c r="C15">
        <v>1.32</v>
      </c>
      <c r="D15">
        <v>24</v>
      </c>
      <c r="E15">
        <v>25</v>
      </c>
      <c r="F15" t="s">
        <v>139</v>
      </c>
      <c r="G15" t="s">
        <v>139</v>
      </c>
      <c r="H15" t="s">
        <v>140</v>
      </c>
      <c r="I15">
        <v>10700</v>
      </c>
      <c r="J15">
        <v>3500</v>
      </c>
      <c r="K15">
        <v>1150</v>
      </c>
      <c r="L15">
        <v>500</v>
      </c>
      <c r="O15" s="9">
        <f t="shared" si="0"/>
        <v>0.32710280373831774</v>
      </c>
      <c r="P15" s="9">
        <f t="shared" si="1"/>
        <v>0.43478260869565216</v>
      </c>
      <c r="R15" s="10">
        <f t="shared" si="2"/>
        <v>445.83333333333331</v>
      </c>
      <c r="S15" s="10">
        <f t="shared" si="3"/>
        <v>140</v>
      </c>
    </row>
    <row r="16" spans="1:19" x14ac:dyDescent="0.25">
      <c r="A16" t="s">
        <v>173</v>
      </c>
      <c r="B16">
        <v>8.5</v>
      </c>
      <c r="C16">
        <v>4.5</v>
      </c>
      <c r="D16">
        <v>102</v>
      </c>
      <c r="E16">
        <v>71</v>
      </c>
      <c r="F16" t="s">
        <v>139</v>
      </c>
      <c r="G16" t="s">
        <v>139</v>
      </c>
      <c r="H16" t="s">
        <v>140</v>
      </c>
      <c r="I16">
        <v>34000</v>
      </c>
      <c r="J16">
        <v>18000</v>
      </c>
      <c r="K16">
        <v>4900</v>
      </c>
      <c r="L16">
        <v>2600</v>
      </c>
      <c r="O16" s="9">
        <f t="shared" si="0"/>
        <v>0.52941176470588236</v>
      </c>
      <c r="P16" s="9">
        <f t="shared" si="1"/>
        <v>0.53061224489795922</v>
      </c>
      <c r="R16" s="10">
        <f t="shared" si="2"/>
        <v>333.33333333333331</v>
      </c>
      <c r="S16" s="10">
        <f t="shared" si="3"/>
        <v>253.52112676056339</v>
      </c>
    </row>
    <row r="17" spans="1:19" x14ac:dyDescent="0.25">
      <c r="A17" t="s">
        <v>174</v>
      </c>
      <c r="B17">
        <v>5.6</v>
      </c>
      <c r="C17">
        <v>5</v>
      </c>
      <c r="D17">
        <v>49</v>
      </c>
      <c r="E17">
        <v>49</v>
      </c>
      <c r="F17" t="s">
        <v>139</v>
      </c>
      <c r="G17" t="s">
        <v>139</v>
      </c>
      <c r="H17" t="s">
        <v>140</v>
      </c>
      <c r="I17">
        <v>22400</v>
      </c>
      <c r="J17">
        <v>20000</v>
      </c>
      <c r="K17">
        <v>3200</v>
      </c>
      <c r="L17">
        <v>2860</v>
      </c>
      <c r="O17" s="9">
        <f t="shared" si="0"/>
        <v>0.8928571428571429</v>
      </c>
      <c r="P17" s="9">
        <f t="shared" si="1"/>
        <v>0.89375000000000004</v>
      </c>
      <c r="R17" s="10">
        <f t="shared" si="2"/>
        <v>457.14285714285717</v>
      </c>
      <c r="S17" s="10">
        <f t="shared" si="3"/>
        <v>408.16326530612247</v>
      </c>
    </row>
    <row r="18" spans="1:19" x14ac:dyDescent="0.25">
      <c r="A18" t="s">
        <v>175</v>
      </c>
      <c r="B18">
        <v>4509</v>
      </c>
      <c r="C18">
        <v>2166</v>
      </c>
      <c r="D18">
        <v>22915</v>
      </c>
      <c r="E18">
        <v>22842</v>
      </c>
      <c r="F18" t="s">
        <v>162</v>
      </c>
      <c r="G18" t="s">
        <v>162</v>
      </c>
      <c r="H18" t="s">
        <v>140</v>
      </c>
      <c r="I18">
        <v>21400000</v>
      </c>
      <c r="J18">
        <v>4300000</v>
      </c>
      <c r="K18">
        <v>2100000</v>
      </c>
      <c r="L18">
        <v>600000</v>
      </c>
      <c r="M18">
        <v>1000000</v>
      </c>
      <c r="N18">
        <v>700000</v>
      </c>
      <c r="O18" s="9">
        <f t="shared" si="0"/>
        <v>0.20093457943925233</v>
      </c>
      <c r="P18" s="9">
        <f t="shared" si="1"/>
        <v>0.2857142857142857</v>
      </c>
      <c r="Q18" s="9">
        <f t="shared" si="4"/>
        <v>0.7</v>
      </c>
      <c r="R18" s="10">
        <f t="shared" si="2"/>
        <v>933.88610080733145</v>
      </c>
      <c r="S18" s="10">
        <f t="shared" si="3"/>
        <v>188.24971543647666</v>
      </c>
    </row>
    <row r="19" spans="1:19" x14ac:dyDescent="0.25">
      <c r="A19" t="s">
        <v>176</v>
      </c>
      <c r="B19">
        <v>132</v>
      </c>
      <c r="C19">
        <v>52</v>
      </c>
      <c r="D19">
        <v>871</v>
      </c>
      <c r="E19">
        <v>903</v>
      </c>
      <c r="F19" t="s">
        <v>162</v>
      </c>
      <c r="G19" t="s">
        <v>162</v>
      </c>
      <c r="H19" t="s">
        <v>140</v>
      </c>
      <c r="I19">
        <v>691000</v>
      </c>
      <c r="J19">
        <v>143000</v>
      </c>
      <c r="K19">
        <v>57350</v>
      </c>
      <c r="L19">
        <v>15800</v>
      </c>
      <c r="M19">
        <v>13000</v>
      </c>
      <c r="N19">
        <v>6000</v>
      </c>
      <c r="O19" s="9">
        <f t="shared" si="0"/>
        <v>0.20694645441389292</v>
      </c>
      <c r="P19" s="9">
        <f t="shared" si="1"/>
        <v>0.27550130775937226</v>
      </c>
      <c r="Q19" s="9">
        <f t="shared" si="4"/>
        <v>0.46153846153846156</v>
      </c>
      <c r="R19" s="10">
        <f t="shared" si="2"/>
        <v>793.34098737083809</v>
      </c>
      <c r="S19" s="10">
        <f t="shared" si="3"/>
        <v>158.36101882613511</v>
      </c>
    </row>
    <row r="20" spans="1:19" x14ac:dyDescent="0.25">
      <c r="A20" t="s">
        <v>177</v>
      </c>
      <c r="B20">
        <v>87</v>
      </c>
      <c r="C20">
        <v>29</v>
      </c>
      <c r="D20">
        <v>450</v>
      </c>
      <c r="E20">
        <v>440</v>
      </c>
      <c r="F20" t="s">
        <v>162</v>
      </c>
      <c r="G20" t="s">
        <v>162</v>
      </c>
      <c r="H20" t="s">
        <v>140</v>
      </c>
      <c r="I20">
        <v>343850</v>
      </c>
      <c r="J20">
        <v>94750</v>
      </c>
      <c r="K20">
        <v>27900</v>
      </c>
      <c r="L20">
        <v>6600</v>
      </c>
      <c r="M20">
        <v>7500</v>
      </c>
      <c r="N20">
        <v>3500</v>
      </c>
      <c r="O20" s="9">
        <f t="shared" si="0"/>
        <v>0.27555620183219426</v>
      </c>
      <c r="P20" s="9">
        <f t="shared" si="1"/>
        <v>0.23655913978494625</v>
      </c>
      <c r="Q20" s="9">
        <f t="shared" si="4"/>
        <v>0.46666666666666667</v>
      </c>
      <c r="R20" s="10">
        <f t="shared" si="2"/>
        <v>764.11111111111109</v>
      </c>
      <c r="S20" s="10">
        <f t="shared" si="3"/>
        <v>215.34090909090909</v>
      </c>
    </row>
    <row r="21" spans="1:19" x14ac:dyDescent="0.25">
      <c r="A21" t="s">
        <v>178</v>
      </c>
      <c r="B21">
        <v>6.4</v>
      </c>
      <c r="C21">
        <v>1.3</v>
      </c>
      <c r="D21">
        <v>39</v>
      </c>
      <c r="E21">
        <v>39</v>
      </c>
      <c r="F21" t="s">
        <v>139</v>
      </c>
      <c r="G21" t="s">
        <v>139</v>
      </c>
      <c r="H21" t="s">
        <v>140</v>
      </c>
      <c r="I21">
        <v>27000</v>
      </c>
      <c r="J21">
        <v>5400</v>
      </c>
      <c r="K21">
        <v>3000</v>
      </c>
      <c r="L21">
        <v>600</v>
      </c>
      <c r="O21" s="9">
        <f t="shared" si="0"/>
        <v>0.2</v>
      </c>
      <c r="P21" s="9">
        <f t="shared" si="1"/>
        <v>0.2</v>
      </c>
      <c r="R21" s="10">
        <f t="shared" si="2"/>
        <v>692.30769230769226</v>
      </c>
      <c r="S21" s="10">
        <f t="shared" si="3"/>
        <v>138.46153846153845</v>
      </c>
    </row>
    <row r="22" spans="1:19" x14ac:dyDescent="0.25">
      <c r="A22" t="s">
        <v>179</v>
      </c>
      <c r="B22">
        <v>2.4</v>
      </c>
      <c r="C22">
        <v>0.3</v>
      </c>
      <c r="D22">
        <v>20</v>
      </c>
      <c r="E22">
        <v>19</v>
      </c>
      <c r="F22" t="s">
        <v>180</v>
      </c>
      <c r="G22" t="s">
        <v>141</v>
      </c>
      <c r="H22" t="s">
        <v>140</v>
      </c>
      <c r="I22">
        <v>10000</v>
      </c>
      <c r="J22">
        <v>1200</v>
      </c>
      <c r="K22">
        <v>1100</v>
      </c>
      <c r="L22">
        <v>130</v>
      </c>
      <c r="O22" s="9">
        <f t="shared" si="0"/>
        <v>0.12</v>
      </c>
      <c r="P22" s="9">
        <f t="shared" si="1"/>
        <v>0.11818181818181818</v>
      </c>
      <c r="R22" s="10">
        <f t="shared" si="2"/>
        <v>500</v>
      </c>
      <c r="S22" s="10">
        <f t="shared" si="3"/>
        <v>63.157894736842103</v>
      </c>
    </row>
    <row r="23" spans="1:19" x14ac:dyDescent="0.25">
      <c r="A23" t="s">
        <v>181</v>
      </c>
      <c r="B23">
        <v>1.53</v>
      </c>
      <c r="C23">
        <v>0.23</v>
      </c>
      <c r="D23">
        <v>11</v>
      </c>
      <c r="E23">
        <v>11</v>
      </c>
      <c r="F23" t="s">
        <v>180</v>
      </c>
      <c r="G23" t="s">
        <v>141</v>
      </c>
      <c r="H23" t="s">
        <v>140</v>
      </c>
      <c r="I23">
        <v>6420</v>
      </c>
      <c r="J23">
        <v>970</v>
      </c>
      <c r="K23">
        <v>700</v>
      </c>
      <c r="L23">
        <v>110</v>
      </c>
      <c r="O23" s="9">
        <f t="shared" si="0"/>
        <v>0.15109034267912771</v>
      </c>
      <c r="P23" s="9">
        <f t="shared" si="1"/>
        <v>0.15714285714285714</v>
      </c>
      <c r="R23" s="10">
        <f t="shared" si="2"/>
        <v>583.63636363636363</v>
      </c>
      <c r="S23" s="10">
        <f t="shared" si="3"/>
        <v>88.181818181818187</v>
      </c>
    </row>
    <row r="24" spans="1:19" x14ac:dyDescent="0.25">
      <c r="A24" t="s">
        <v>182</v>
      </c>
      <c r="B24">
        <v>0.66</v>
      </c>
      <c r="C24">
        <v>0.13</v>
      </c>
      <c r="D24">
        <v>11</v>
      </c>
      <c r="E24">
        <v>11</v>
      </c>
      <c r="F24" t="s">
        <v>139</v>
      </c>
      <c r="G24" t="s">
        <v>139</v>
      </c>
      <c r="H24" t="s">
        <v>140</v>
      </c>
      <c r="I24">
        <v>2770</v>
      </c>
      <c r="J24">
        <v>550</v>
      </c>
      <c r="K24">
        <v>300</v>
      </c>
      <c r="L24">
        <v>60</v>
      </c>
      <c r="O24" s="9">
        <f t="shared" si="0"/>
        <v>0.19855595667870035</v>
      </c>
      <c r="P24" s="9">
        <f t="shared" si="1"/>
        <v>0.2</v>
      </c>
      <c r="R24" s="10">
        <f t="shared" si="2"/>
        <v>251.81818181818181</v>
      </c>
      <c r="S24" s="10">
        <f t="shared" si="3"/>
        <v>50</v>
      </c>
    </row>
    <row r="25" spans="1:19" x14ac:dyDescent="0.25">
      <c r="A25" t="s">
        <v>183</v>
      </c>
      <c r="B25">
        <v>99</v>
      </c>
      <c r="C25">
        <v>43</v>
      </c>
      <c r="D25">
        <v>370</v>
      </c>
      <c r="E25">
        <v>340</v>
      </c>
      <c r="F25" t="s">
        <v>184</v>
      </c>
      <c r="G25" t="s">
        <v>141</v>
      </c>
      <c r="H25" t="s">
        <v>140</v>
      </c>
      <c r="I25">
        <v>514000</v>
      </c>
      <c r="J25">
        <v>222400</v>
      </c>
      <c r="K25">
        <v>74500</v>
      </c>
      <c r="L25">
        <v>32300</v>
      </c>
      <c r="O25" s="9">
        <f t="shared" si="0"/>
        <v>0.43268482490272375</v>
      </c>
      <c r="P25" s="9">
        <f t="shared" si="1"/>
        <v>0.43355704697986575</v>
      </c>
      <c r="R25" s="10">
        <f t="shared" si="2"/>
        <v>1389.1891891891892</v>
      </c>
      <c r="S25" s="10">
        <f t="shared" si="3"/>
        <v>654.11764705882354</v>
      </c>
    </row>
    <row r="26" spans="1:19" x14ac:dyDescent="0.25">
      <c r="A26" t="s">
        <v>185</v>
      </c>
      <c r="B26">
        <v>39</v>
      </c>
      <c r="C26">
        <v>16</v>
      </c>
      <c r="F26" t="s">
        <v>184</v>
      </c>
      <c r="G26" t="s">
        <v>141</v>
      </c>
      <c r="H26" t="s">
        <v>140</v>
      </c>
      <c r="I26">
        <v>163300</v>
      </c>
      <c r="J26">
        <v>62600</v>
      </c>
      <c r="K26">
        <v>13400</v>
      </c>
      <c r="L26">
        <v>5200</v>
      </c>
      <c r="O26" s="9">
        <f t="shared" si="0"/>
        <v>0.38334353949785671</v>
      </c>
      <c r="P26" s="9">
        <f t="shared" si="1"/>
        <v>0.38805970149253732</v>
      </c>
      <c r="R26" s="10"/>
      <c r="S26" s="10"/>
    </row>
    <row r="27" spans="1:19" x14ac:dyDescent="0.25">
      <c r="A27" t="s">
        <v>186</v>
      </c>
      <c r="B27">
        <v>17.899999999999999</v>
      </c>
      <c r="C27">
        <v>5.6</v>
      </c>
      <c r="D27">
        <v>133</v>
      </c>
      <c r="E27">
        <v>133</v>
      </c>
      <c r="F27" t="s">
        <v>162</v>
      </c>
      <c r="G27" t="s">
        <v>162</v>
      </c>
      <c r="H27" t="s">
        <v>140</v>
      </c>
      <c r="I27">
        <v>231100</v>
      </c>
      <c r="J27">
        <v>172700</v>
      </c>
      <c r="K27">
        <v>30000</v>
      </c>
      <c r="L27">
        <v>22400</v>
      </c>
      <c r="O27" s="9">
        <f t="shared" si="0"/>
        <v>0.7472955430549546</v>
      </c>
      <c r="P27" s="9">
        <f t="shared" si="1"/>
        <v>0.7466666666666667</v>
      </c>
      <c r="R27" s="10">
        <f t="shared" si="2"/>
        <v>1737.593984962406</v>
      </c>
      <c r="S27" s="10">
        <f t="shared" si="3"/>
        <v>1298.4962406015038</v>
      </c>
    </row>
    <row r="32" spans="1:19" x14ac:dyDescent="0.25">
      <c r="F32" s="12" t="s">
        <v>187</v>
      </c>
      <c r="G32" t="s">
        <v>188</v>
      </c>
      <c r="H32" t="s">
        <v>189</v>
      </c>
      <c r="I32" t="s">
        <v>190</v>
      </c>
      <c r="J32" t="s">
        <v>191</v>
      </c>
    </row>
    <row r="33" spans="6:10" x14ac:dyDescent="0.25">
      <c r="F33" s="13" t="s">
        <v>139</v>
      </c>
      <c r="G33" s="9">
        <v>0.41600008597994814</v>
      </c>
      <c r="H33" s="9">
        <v>0.42438247717697841</v>
      </c>
      <c r="I33" s="9">
        <v>0.25</v>
      </c>
      <c r="J33" s="10">
        <v>455.25704057538178</v>
      </c>
    </row>
    <row r="34" spans="6:10" x14ac:dyDescent="0.25">
      <c r="F34" s="13" t="s">
        <v>141</v>
      </c>
      <c r="G34" s="9">
        <v>0.3467633214648207</v>
      </c>
      <c r="H34" s="9">
        <v>0.34713903065466706</v>
      </c>
      <c r="I34" s="9">
        <v>0.20459770114942527</v>
      </c>
      <c r="J34" s="10">
        <v>468.96392828827379</v>
      </c>
    </row>
    <row r="35" spans="6:10" x14ac:dyDescent="0.25">
      <c r="F35" s="13" t="s">
        <v>162</v>
      </c>
      <c r="G35" s="9">
        <v>0.39257976479124074</v>
      </c>
      <c r="H35" s="9">
        <v>0.41070163392744036</v>
      </c>
      <c r="I35" s="9">
        <v>0.522004662004662</v>
      </c>
      <c r="J35" s="10">
        <v>825.14378901094335</v>
      </c>
    </row>
    <row r="36" spans="6:10" x14ac:dyDescent="0.25">
      <c r="F36" s="13" t="s">
        <v>192</v>
      </c>
      <c r="G36" s="9">
        <v>0.38279778999001812</v>
      </c>
      <c r="H36" s="9">
        <v>0.39058786508141191</v>
      </c>
      <c r="I36" s="9">
        <v>0.4086523390402701</v>
      </c>
      <c r="J36" s="10">
        <v>561.11956749885928</v>
      </c>
    </row>
    <row r="40" spans="6:10" x14ac:dyDescent="0.25">
      <c r="F40" s="12" t="s">
        <v>187</v>
      </c>
      <c r="G40" t="s">
        <v>193</v>
      </c>
    </row>
    <row r="41" spans="6:10" x14ac:dyDescent="0.25">
      <c r="F41" s="13" t="s">
        <v>140</v>
      </c>
      <c r="G41" s="10">
        <v>237.33802894700858</v>
      </c>
    </row>
    <row r="42" spans="6:10" x14ac:dyDescent="0.25">
      <c r="F42" s="13" t="s">
        <v>192</v>
      </c>
      <c r="G42" s="10">
        <v>237.33802894700858</v>
      </c>
    </row>
  </sheetData>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A1ADA574D6934FA789F71B5407071D" ma:contentTypeVersion="9" ma:contentTypeDescription="Create a new document." ma:contentTypeScope="" ma:versionID="719ab095e1a20180115c7b5c9d93d0d5">
  <xsd:schema xmlns:xsd="http://www.w3.org/2001/XMLSchema" xmlns:xs="http://www.w3.org/2001/XMLSchema" xmlns:p="http://schemas.microsoft.com/office/2006/metadata/properties" xmlns:ns2="ee23a723-709f-4c34-bf6d-8068264dac84" targetNamespace="http://schemas.microsoft.com/office/2006/metadata/properties" ma:root="true" ma:fieldsID="d01ccff2a284743a76ac123e9c60398e" ns2:_="">
    <xsd:import namespace="ee23a723-709f-4c34-bf6d-8068264dac8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23a723-709f-4c34-bf6d-8068264da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E3FA28-0157-4810-A14F-A0145926368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07F9762-8228-4E31-8BFF-2445F6FB7D37}">
  <ds:schemaRefs>
    <ds:schemaRef ds:uri="http://schemas.microsoft.com/sharepoint/v3/contenttype/forms"/>
  </ds:schemaRefs>
</ds:datastoreItem>
</file>

<file path=customXml/itemProps3.xml><?xml version="1.0" encoding="utf-8"?>
<ds:datastoreItem xmlns:ds="http://schemas.openxmlformats.org/officeDocument/2006/customXml" ds:itemID="{7FEDAD2E-E033-485E-B7DB-E2AABFB440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23a723-709f-4c34-bf6d-8068264dac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9</vt:i4>
      </vt:variant>
      <vt:variant>
        <vt:lpstr>Nimetyt alueet</vt:lpstr>
      </vt:variant>
      <vt:variant>
        <vt:i4>4</vt:i4>
      </vt:variant>
    </vt:vector>
  </HeadingPairs>
  <TitlesOfParts>
    <vt:vector size="13" baseType="lpstr">
      <vt:lpstr>User instructions</vt:lpstr>
      <vt:lpstr>EVALUATION BEFORE</vt:lpstr>
      <vt:lpstr>EVALUATION AFTER</vt:lpstr>
      <vt:lpstr>CALCULATION</vt:lpstr>
      <vt:lpstr>country</vt:lpstr>
      <vt:lpstr>emissions</vt:lpstr>
      <vt:lpstr>other impacts</vt:lpstr>
      <vt:lpstr>lamptypes</vt:lpstr>
      <vt:lpstr>benchmarks</vt:lpstr>
      <vt:lpstr>CALCULATION!Tulostusalue</vt:lpstr>
      <vt:lpstr>'EVALUATION AFTER'!Tulostusalue</vt:lpstr>
      <vt:lpstr>'EVALUATION BEFORE'!Tulostusalue</vt:lpstr>
      <vt:lpstr>'User instructions'!Tulostusalue</vt:lpstr>
    </vt:vector>
  </TitlesOfParts>
  <Manager/>
  <Company>KL-FCG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Tvrdy Jan</dc:creator>
  <cp:keywords/>
  <dc:description/>
  <cp:lastModifiedBy>Topi</cp:lastModifiedBy>
  <cp:revision/>
  <cp:lastPrinted>2020-09-23T15:04:48Z</cp:lastPrinted>
  <dcterms:created xsi:type="dcterms:W3CDTF">2019-10-31T11:31:21Z</dcterms:created>
  <dcterms:modified xsi:type="dcterms:W3CDTF">2020-09-28T18:15:47Z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0x010100D4A1ADA574D6934FA789F71B5407071D</vt:lpwstr>
  </property>
</Properties>
</file>